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D6" i="2"/>
  <c r="G85" i="1"/>
  <c r="G117" i="1"/>
  <c r="G116" i="1"/>
  <c r="G115" i="1"/>
  <c r="G114" i="1"/>
  <c r="D114" i="1"/>
  <c r="G113" i="1"/>
  <c r="D113" i="1"/>
  <c r="G112" i="1"/>
  <c r="D112" i="1"/>
  <c r="G111" i="1"/>
  <c r="D111" i="1"/>
  <c r="G110" i="1"/>
  <c r="D110" i="1"/>
  <c r="G109" i="1"/>
  <c r="D109" i="1"/>
  <c r="G108" i="1"/>
  <c r="D108" i="1"/>
  <c r="G107" i="1"/>
  <c r="D107" i="1"/>
  <c r="G106" i="1"/>
  <c r="D106" i="1"/>
  <c r="G105" i="1"/>
  <c r="G104" i="1"/>
  <c r="D104" i="1"/>
  <c r="G103" i="1"/>
  <c r="G102" i="1"/>
  <c r="G101" i="1"/>
  <c r="D101" i="1"/>
  <c r="G100" i="1"/>
  <c r="D100" i="1"/>
  <c r="G98" i="1"/>
  <c r="D98" i="1"/>
  <c r="G97" i="1"/>
  <c r="D97" i="1"/>
  <c r="G96" i="1"/>
  <c r="G95" i="1"/>
  <c r="G94" i="1"/>
  <c r="G93" i="1"/>
  <c r="G92" i="1"/>
  <c r="D92" i="1"/>
  <c r="G91" i="1"/>
  <c r="G89" i="1"/>
  <c r="D89" i="1"/>
  <c r="G88" i="1"/>
  <c r="D88" i="1"/>
  <c r="G87" i="1"/>
  <c r="D87" i="1"/>
  <c r="G86" i="1"/>
  <c r="D86" i="1"/>
  <c r="G84" i="1"/>
  <c r="G82" i="1"/>
  <c r="D82" i="1"/>
  <c r="G81" i="1"/>
  <c r="D81" i="1"/>
  <c r="G80" i="1"/>
  <c r="G79" i="1"/>
  <c r="D79" i="1"/>
  <c r="G78" i="1"/>
  <c r="G77" i="1"/>
  <c r="G76" i="1"/>
  <c r="G75" i="1"/>
  <c r="G74" i="1"/>
  <c r="G73" i="1"/>
  <c r="D73" i="1"/>
  <c r="G72" i="1"/>
  <c r="G71" i="1"/>
  <c r="G70" i="1"/>
  <c r="D70" i="1"/>
  <c r="G69" i="1"/>
  <c r="G68" i="1"/>
  <c r="G67" i="1"/>
  <c r="D67" i="1"/>
  <c r="G66" i="1"/>
  <c r="G65" i="1"/>
  <c r="G64" i="1"/>
  <c r="D64" i="1"/>
  <c r="G63" i="1"/>
  <c r="D63" i="1"/>
  <c r="G62" i="1"/>
  <c r="D62" i="1"/>
  <c r="G61" i="1"/>
  <c r="D61" i="1"/>
  <c r="G60" i="1"/>
  <c r="D60" i="1"/>
  <c r="G59" i="1"/>
  <c r="D59" i="1"/>
  <c r="G58" i="1"/>
  <c r="D58" i="1"/>
  <c r="G57" i="1"/>
  <c r="D57" i="1"/>
  <c r="G56" i="1"/>
  <c r="G55" i="1"/>
  <c r="G54" i="1"/>
  <c r="G53" i="1"/>
  <c r="G52" i="1"/>
  <c r="G51" i="1"/>
  <c r="D51" i="1"/>
  <c r="D6" i="1" s="1"/>
  <c r="G50" i="1"/>
  <c r="G49" i="1"/>
  <c r="G47" i="1"/>
  <c r="D47" i="1"/>
  <c r="G46" i="1"/>
  <c r="D46" i="1"/>
  <c r="G45" i="1"/>
  <c r="G44" i="1"/>
  <c r="G43" i="1"/>
  <c r="D43" i="1"/>
  <c r="D42" i="1"/>
  <c r="G41" i="1"/>
  <c r="D41" i="1"/>
  <c r="G40" i="1"/>
  <c r="G39" i="1"/>
  <c r="G38" i="1"/>
  <c r="D38" i="1"/>
  <c r="G37" i="1"/>
  <c r="D37" i="1"/>
  <c r="G36" i="1"/>
  <c r="D36" i="1"/>
  <c r="G35" i="1"/>
  <c r="G34" i="1"/>
  <c r="G33" i="1"/>
  <c r="G32" i="1"/>
  <c r="G31" i="1"/>
  <c r="D31" i="1"/>
  <c r="G30" i="1"/>
  <c r="G29" i="1"/>
  <c r="G28" i="1"/>
  <c r="G27" i="1"/>
  <c r="D27" i="1"/>
  <c r="G26" i="1"/>
  <c r="G25" i="1"/>
  <c r="D25" i="1"/>
  <c r="G23" i="1"/>
  <c r="G22" i="1"/>
  <c r="G21" i="1"/>
  <c r="D21" i="1"/>
  <c r="G20" i="1"/>
  <c r="G19" i="1"/>
  <c r="G17" i="1"/>
  <c r="G16" i="1"/>
  <c r="D16" i="1"/>
  <c r="G15" i="1"/>
  <c r="D15" i="1"/>
  <c r="G14" i="1"/>
  <c r="G13" i="1"/>
  <c r="G12" i="1"/>
  <c r="G11" i="1"/>
  <c r="G10" i="1"/>
  <c r="D10" i="1"/>
  <c r="G9" i="1"/>
  <c r="G8" i="1"/>
  <c r="G7" i="1"/>
</calcChain>
</file>

<file path=xl/sharedStrings.xml><?xml version="1.0" encoding="utf-8"?>
<sst xmlns="http://schemas.openxmlformats.org/spreadsheetml/2006/main" count="463" uniqueCount="159">
  <si>
    <t xml:space="preserve">2024 წლის სახელმწიფო შესყიდვების (კორექტირებული) წლიური გეგმა </t>
  </si>
  <si>
    <t>N</t>
  </si>
  <si>
    <t>CPV კოდები</t>
  </si>
  <si>
    <t>შესყიდვის ერთგვაროვან ობიექტთა ჯგუფის დასახელება</t>
  </si>
  <si>
    <t>სავარაუდო ღირებულება</t>
  </si>
  <si>
    <t>შესყიდვის საშუალება</t>
  </si>
  <si>
    <t>შესყიდვის განხორციელების ვადები</t>
  </si>
  <si>
    <t>მიწოდების ვადები</t>
  </si>
  <si>
    <t>შენიშვნა</t>
  </si>
  <si>
    <t xml:space="preserve"> </t>
  </si>
  <si>
    <t>03200000</t>
  </si>
  <si>
    <t>თხილეული</t>
  </si>
  <si>
    <t>გამ. შესყიდვა</t>
  </si>
  <si>
    <t>I-II-III-IV</t>
  </si>
  <si>
    <t>საქართველოს კანონი სახელმწიფო შესყიდვების შესახებ, მე-3 მუხლის 1  პუნქტის "ს1" ქვეპუნქტი</t>
  </si>
  <si>
    <t>09100000</t>
  </si>
  <si>
    <t>საწვავი</t>
  </si>
  <si>
    <t>კონ. შესყიდვა</t>
  </si>
  <si>
    <t>09200000</t>
  </si>
  <si>
    <t>ნავთობი, ქვანახშირი და ნავთობპროდუქტები</t>
  </si>
  <si>
    <t>ხილი, ბოსტნეული და მონათესავე პროდუქტები</t>
  </si>
  <si>
    <t>რძის პროდუქტი</t>
  </si>
  <si>
    <t>სხვადასხვა საკვები პროდუქტი</t>
  </si>
  <si>
    <t>საქართველოს კანონი სახელმწიფო შესყიდვების შესახებ, მე-10/1 მუხლის მე-3 პუნქტის "ვ" ქვეპუნქტი</t>
  </si>
  <si>
    <t>სასმელი, თამბაქო და მონათესავე პროდუქტები (ღვინო)</t>
  </si>
  <si>
    <t>სასმელი, თამბაქო და მონათესავე პროდუქტები (ღვინო).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</si>
  <si>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2023 წლის 25 დეკემბერი  N2375 განკარგულების საფუძველზე (SMP230002809)</t>
  </si>
  <si>
    <t>სამკაულები, საათები და მონათესავე ნივთები.</t>
  </si>
  <si>
    <t>სამკაულები, საათები და მონათესავე ნივთები</t>
  </si>
  <si>
    <t>ელ.ტენდერი</t>
  </si>
  <si>
    <t>ეკონომია ბრენდირებული სასაჩუქრე მასალის შესყიდვა.</t>
  </si>
  <si>
    <t>ტყავის, ტექსტილის, რეზინისა და პლასტმასის ნარჩენი</t>
  </si>
  <si>
    <t>ფოტოები.</t>
  </si>
  <si>
    <t>ფოტოები</t>
  </si>
  <si>
    <t>საშვები</t>
  </si>
  <si>
    <t> ქაღალდის ან მუყაოს სარეგისტრაციო ჟურნალები/წიგნები, საბუღალტრო წიგნები, ფორმები და სხვა ნაბეჭ</t>
  </si>
  <si>
    <t>კატრიჯები</t>
  </si>
  <si>
    <t>II-III-IV</t>
  </si>
  <si>
    <t>ქაღალდის შესყიდვა</t>
  </si>
  <si>
    <t>საოფისე მანქანა-დანადგარები, აღჭურვილობა და საკანცელარიო ნივთები, კომპიუტერების, პრინტერებისა და ავეჯის გარდა</t>
  </si>
  <si>
    <t xml:space="preserve">კომპიუტერული მოწყობილობები </t>
  </si>
  <si>
    <t>კომპიუტერული მოწყობილობები ..</t>
  </si>
  <si>
    <t xml:space="preserve">საქართველოს კანონი სახელმწიფო შესყიდვების შესახებ, მე-3 მუხლის 1  პუნქტის "ს1" ქვეპუნქტი </t>
  </si>
  <si>
    <t> აკუმულატორები, დენის პირველადი წყაროები და პირველადი ელემენტები.</t>
  </si>
  <si>
    <t>გასანათებელი მოწყობილობები და ელექტრონათურები</t>
  </si>
  <si>
    <t>პირადი ჰიგიენის საშუალებები</t>
  </si>
  <si>
    <t>ნაწილები და აქსესუარები სატრანსპორტო საშუალებებისა და მათი ძრავებისათვის.</t>
  </si>
  <si>
    <t>ნაწილები და აქსესუარები სატრანსპორტო საშუალებებისა და მათი ძრავებისათვის</t>
  </si>
  <si>
    <t>მუსიკალური ინსტრუმენტები და ნაწილები</t>
  </si>
  <si>
    <t>ოპტიკური ხელსაწყოები</t>
  </si>
  <si>
    <t>ავეჯი (სტენდები)</t>
  </si>
  <si>
    <t>ჭიქები</t>
  </si>
  <si>
    <t>ქსოვილის ნივთები</t>
  </si>
  <si>
    <t>საოჯახო ტექნიკა</t>
  </si>
  <si>
    <t>საწმენდი და საპრიალებელი პროდუქცია</t>
  </si>
  <si>
    <t>სასმელი წყალი</t>
  </si>
  <si>
    <t>კონდიციონერი</t>
  </si>
  <si>
    <t>ჰიგიენური საშუალებების დისპენსერები</t>
  </si>
  <si>
    <t>სხვადასხვა ზოგადი და სპეციალური დანიშნულების მანქანა-დანადგარები</t>
  </si>
  <si>
    <t>სამშენებლო მასალები და დამხმარე სამშენებლო მასალები</t>
  </si>
  <si>
    <t>მთლიანი ან ნაწილობრივი სამშენებლო სამუშაოები და სამოქალაქო მშენებლობის სამუშაოები</t>
  </si>
  <si>
    <t>შენობის დასრულების სამუშაოები</t>
  </si>
  <si>
    <t>ქსელების, ინტერნეტისა და ინტრანეტის პროგრამული პაკეტები</t>
  </si>
  <si>
    <t> საქმიანი გარიგებებისა და პირადი საქმეების მართვის პროგრამული პაკეტები</t>
  </si>
  <si>
    <t>მონაცემთა ბაზისა და ოპერაციული პროგრამული პაკეტები</t>
  </si>
  <si>
    <t xml:space="preserve">საქართველოს კანონი სახელმწიფო შესყიდვების შესახებ, მე-10/1 მუხლის მე-3  პუნქტის "ზ" ქვეპუნქტი </t>
  </si>
  <si>
    <t>ავტომობილების ტექნიკური მომსახურება.</t>
  </si>
  <si>
    <t>ავტომობილების ტექნიკური მომსახურება</t>
  </si>
  <si>
    <t>საქართველოს კანონი სახელმწიფო შესყიდვების შესახებ, მე-10/1 მუხლის მე-3 პუნქტის "თ" ქვეპუნქტი</t>
  </si>
  <si>
    <t xml:space="preserve">ავტომობილების ტექნიკური მომსახურება . </t>
  </si>
  <si>
    <t>პერსონალური კომპიუტერების, საოფისე აპარატურის, სატელეკომუნიკაციო და აუდიოვიზუალური მოწყობილობების შეკეთება, ტექნიკური მომსახურება და მათთან დაკავშირებული მომსახურებები</t>
  </si>
  <si>
    <t xml:space="preserve"> შენობის მოწყობილობების შეკეთება და ტექნიკური მომსახურება</t>
  </si>
  <si>
    <t>ავეჯის შეკეთება და ტექნიკური მომსახურება</t>
  </si>
  <si>
    <t> საკომუნიკაციო მოწყობილობების მონტაჟი</t>
  </si>
  <si>
    <t>სასტუმროს მომსახურება (პრეზენტაციები)</t>
  </si>
  <si>
    <t>სასტუმროს მომსახურება</t>
  </si>
  <si>
    <t>რესტორნებისა და კვების საწარმოების მომსახურეობები ..</t>
  </si>
  <si>
    <t>რესტორნებისა და კვების საწარმოების მომსახურეობები .</t>
  </si>
  <si>
    <t xml:space="preserve">რესტორნებისა და კვების საწარმოების მომსახურეობები </t>
  </si>
  <si>
    <t>სასმელების მიტანის მომსახურება</t>
  </si>
  <si>
    <t xml:space="preserve"> საავტომობილო ტრანსპორტის მომსახურებები</t>
  </si>
  <si>
    <t>საჰაერო ტრანსპორტის მომსახურებები</t>
  </si>
  <si>
    <t>ტვირთის გადაზიდვისა და შენახვის მომსახურებები.</t>
  </si>
  <si>
    <t>ტვირთის გადაზიდვისა და შენახვის მომსახურებები</t>
  </si>
  <si>
    <t>ტურისტული სააგენტოების, ტუროპერატორებისა და ტურისტების დახმარების მომსახურებები</t>
  </si>
  <si>
    <t> სახმელეთო, წყლისა და საჰაერო ტრანსპორტის დამხმარე მომსახურებები</t>
  </si>
  <si>
    <t>საფოსტო მომსახურება</t>
  </si>
  <si>
    <t>სატელეკომუნიკაციო მომსახურებები</t>
  </si>
  <si>
    <t>სატელეკომუნიკაციო მომსახურებები (სპეცკავშირები)</t>
  </si>
  <si>
    <t>სახელმწიფო შესყიდვების სააგენტოს თავმჯდომარის 2015 წლის 17 აგვისტოს №13 ბრძანებით დამტკიცებული „გამარტივებული შესყიდვის კრიტერიუმებისა და გამარტივებული შესყიდვის ჩატარების წესის“ მე-3 მუხლის პირველი პუნქტების „ა“ ქვეპუნქტის და სახელმწიფო შესყიდვების სააგენტოს თავმჯდომარის 2023 წლის 13 დეკემბრის №3448 განკარგულების შესაბამისად (SMP230002999)</t>
  </si>
  <si>
    <t>სატელეკომუნიკაციო მომსახურებებ</t>
  </si>
  <si>
    <t>წყლის განაწილება და მასთან დაკავშირებული მომსახურებები</t>
  </si>
  <si>
    <t>საბანკო და საინვესტიციო მომსახურებები</t>
  </si>
  <si>
    <t>სადაზღვევო და საპენსიო მომსახურებები</t>
  </si>
  <si>
    <t>ტექნიკური შემოწმება, ანალიზი და საკონსულტაციო მომსახურებები</t>
  </si>
  <si>
    <t>საინჟინრო მომსახურებები</t>
  </si>
  <si>
    <t>პროგრამული უზრუნველყოფის შემუშავება.</t>
  </si>
  <si>
    <t xml:space="preserve">პროგრამული უზრუნველყოფის შემუშავება 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</si>
  <si>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2012 წლის 23 მარტის  N496 განკარგულების საფუძველზე</t>
  </si>
  <si>
    <t>ინტერნეტ მომსახურებები.</t>
  </si>
  <si>
    <t>ინტერნეტ მომსახურებები</t>
  </si>
  <si>
    <t xml:space="preserve">ეკონომია ვებ გვერდისთვის https://georgia.travel საძიებო სისტემების ოპტიმიზაციის მომსახურების შესყიდვა </t>
  </si>
  <si>
    <t>I</t>
  </si>
  <si>
    <t xml:space="preserve">NAT230026782 </t>
  </si>
  <si>
    <t>ინტერნეტით მომსახურება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</si>
  <si>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2012 წლის 26 სექტემბრის N1805 განკარგულების საფუძველზე</t>
  </si>
  <si>
    <t>მომსახურებები კვლევისა და ექსპერიმენტული განვითარების სფეროში.</t>
  </si>
  <si>
    <t>მომსახურებები კვლევისა და ექსპერიმენტული განვითარების სფეროში</t>
  </si>
  <si>
    <t>ბაზრის კვლევა და ეკონომიკური კვლევა გამოკითხვები და სტატისტიკა.</t>
  </si>
  <si>
    <t>გამოკითხვებთან დაკავშირებული მომსახურებები</t>
  </si>
  <si>
    <t>საქართველოს კანონის სახელმწიფო შესყიდვების შესახებ, მე-10/1 მუხლის 3  პუნქტის "ა" ქვეპუნქტისა და საქართველოს 
მთავრობის 2024 წლის 25 მარტის  N955 განკარგულების საფუძველზე (SMP240000791)</t>
  </si>
  <si>
    <t>ბაზრის კვლევა და ეკონომიკური კვლევა გამოკითხვები და სტატისტიკა</t>
  </si>
  <si>
    <t>ეკონომია ზამთრის კურორტებზე (გუდაური/ბაკურიანი/მესტია) არსებულ კვებისა და განთავსების ობიექტში, იდუმალი სტუმრის მეთოდით მომსახურების ხარისხის კვლევა.</t>
  </si>
  <si>
    <t>NAT230026900</t>
  </si>
  <si>
    <t>ბიზნესსა და მენეჯმენტთან დაკავშირებული კონსულტაციები და მომსახურებები.</t>
  </si>
  <si>
    <t>ბიზნესსა და მენეჯმენტთან დაკავშირებული კონსულტაციები და მომსახურებები</t>
  </si>
  <si>
    <t>ტექსტების დაწერა/თარგმნა/რედაქტირება.</t>
  </si>
  <si>
    <t>საერთაშორისო ხელშეკრულებების თარგმნა და დამოწმება, თარჯიმნის მომსახურება</t>
  </si>
  <si>
    <t>პერსონალის დაქირავებასთან დაკავშირებული მომსახურებები</t>
  </si>
  <si>
    <t>გამოძიებასა და უსაფრთხოებასთან დაკავშირებული მომსახურებები.</t>
  </si>
  <si>
    <t>სახელმწიფო შესყიდვების სააგენტოს თავმჯდომარის 2015 წლის 17 აგვისტოს №13 ბრძანებით დამტკიცებული „გამარტივებული შესყიდვის კრიტერიუმებისა და გამარტივებული შესყიდვის ჩატარების წესის“ მე-3 მუხლის პირველი პუნქტების „ა“ ქვეპუნქტის და სახელმწიფო შესყიდვების სააგენტოს თავმჯდომარის 2023 წლის 7 დეკემბრის №3313  (SMP230002915) განკარგულების შესაბამისად</t>
  </si>
  <si>
    <t>გამოძიებასა და უსაფრთხოებასთან დაკავშირებული მომსახურებები</t>
  </si>
  <si>
    <t>ბეჭდვა და მასთან დაკავშირებული მომსახურებები</t>
  </si>
  <si>
    <t>ეკონომია ბეჭდვა და მასთან დაკავშირებული მომსახურებები</t>
  </si>
  <si>
    <t>NAT230026903</t>
  </si>
  <si>
    <t xml:space="preserve"> სხვადასხვა კომერციული მომსახურება და მასთან დაკავშირებული მომსახურებები.</t>
  </si>
  <si>
    <t xml:space="preserve"> სხვადასხვა კომერციული მომსახურება და მასთან დაკავშირებული მომსახურებები</t>
  </si>
  <si>
    <t>26 მაისის ღონისძიება - ამბროლაური, მესტია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</si>
  <si>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2024 წლის 20 მაისის N681 განკარგულების საფუძველზე (SMP240001161)</t>
  </si>
  <si>
    <t>სატრენინგო მომსახურებები.</t>
  </si>
  <si>
    <t>სატრენინგო მომსახურებები</t>
  </si>
  <si>
    <t>ჩამდინარე წყლებთან დაკავშირებული მომსახურებები</t>
  </si>
  <si>
    <t>დასუფთავება და სანიტარიული მომსახურება</t>
  </si>
  <si>
    <t>კინო- და ვიდეომომსახურებები</t>
  </si>
  <si>
    <t>სატელევიზიო და რადიო მომსახურებები</t>
  </si>
  <si>
    <t>გასართობი მომსახურებები.</t>
  </si>
  <si>
    <t>გასართობი მომსახურებები</t>
  </si>
  <si>
    <t>გასართობი მომსახურებები-</t>
  </si>
  <si>
    <t xml:space="preserve">საქართველოს კანონი სახელმწიფო შესყიდვების შესახებ, მე-10/1 მუხლის მე-3 პუნქტის "ვ" ქვეპუნქტი </t>
  </si>
  <si>
    <t>ახალი ამბების სააგენტოების მომსახურეობები.</t>
  </si>
  <si>
    <t>ახალი ამბების სააგენტოების მომსახურეობები</t>
  </si>
  <si>
    <t>ბიბლიოთეკების, არქივების, მუზეუმებისა და სხვა კულტურული დაწესებულებების მომსახურებები</t>
  </si>
  <si>
    <t>სპორტული მომსახურებები</t>
  </si>
  <si>
    <t>სხვადასხვა მომსახურება.</t>
  </si>
  <si>
    <t>სხვადასხვა მომსახურება</t>
  </si>
  <si>
    <t xml:space="preserve"> ხელმძღვანელი:                                       </t>
  </si>
  <si>
    <t>მაია ომიაძე</t>
  </si>
  <si>
    <t xml:space="preserve">სამეურნეო და სახელმწიფო შესყიდვების განყოფილების უფროსი:                  </t>
  </si>
  <si>
    <t>ნინო ტვილდიანი</t>
  </si>
  <si>
    <r>
      <t>1. შედგენის თარიღი:</t>
    </r>
    <r>
      <rPr>
        <b/>
        <sz val="8"/>
        <rFont val="Sylfaen"/>
        <family val="1"/>
        <charset val="204"/>
      </rPr>
      <t xml:space="preserve"> 28.06.2024 წელი</t>
    </r>
  </si>
  <si>
    <r>
      <t xml:space="preserve">2. შემსყიდველი ორგანიზაციის საიდენტიფიკაციო კოდი: </t>
    </r>
    <r>
      <rPr>
        <b/>
        <sz val="8"/>
        <rFont val="Sylfaen"/>
        <family val="1"/>
        <charset val="204"/>
      </rPr>
      <t>204578206</t>
    </r>
  </si>
  <si>
    <r>
      <t>3. შემსყიდველი ორგანიზაციის დასახელება:</t>
    </r>
    <r>
      <rPr>
        <b/>
        <sz val="8"/>
        <rFont val="Sylfaen"/>
        <family val="1"/>
        <charset val="204"/>
      </rPr>
      <t xml:space="preserve"> სსიპ საქართველოს ტურიზმის ეროვნული ადმინისტრაცია</t>
    </r>
  </si>
  <si>
    <r>
      <t xml:space="preserve">4. დაფინანსების წყარო: </t>
    </r>
    <r>
      <rPr>
        <b/>
        <sz val="8"/>
        <rFont val="Sylfaen"/>
        <family val="1"/>
        <charset val="204"/>
      </rPr>
      <t>სახელმწიფო ბიუჯეტი</t>
    </r>
  </si>
  <si>
    <r>
      <t>სახელმწიფო შესყიდვების გეგმით გათვალისწინებული ჯამური თანხა დაფინანსების წყაროს შესაბამისა 26 015 000</t>
    </r>
    <r>
      <rPr>
        <b/>
        <sz val="8"/>
        <color indexed="10"/>
        <rFont val="Sylfaen"/>
        <family val="1"/>
        <charset val="204"/>
      </rPr>
      <t xml:space="preserve"> </t>
    </r>
    <r>
      <rPr>
        <b/>
        <sz val="8"/>
        <rFont val="Sylfaen"/>
        <family val="1"/>
        <charset val="204"/>
      </rPr>
      <t xml:space="preserve">ლარი                                               </t>
    </r>
  </si>
  <si>
    <t>2024 წლის სახელმწიფო შესყიდვების წლიური გეგმა</t>
  </si>
  <si>
    <r>
      <t>1. შედგენის თარიღი:</t>
    </r>
    <r>
      <rPr>
        <b/>
        <sz val="8"/>
        <rFont val="Sylfaen"/>
        <family val="1"/>
        <charset val="204"/>
      </rPr>
      <t xml:space="preserve"> 26.12.2023 წელი</t>
    </r>
  </si>
  <si>
    <r>
      <t xml:space="preserve">4. დაფინანსების წყარო: </t>
    </r>
    <r>
      <rPr>
        <b/>
        <sz val="8"/>
        <rFont val="Sylfaen"/>
        <family val="1"/>
        <charset val="204"/>
      </rPr>
      <t>საკუთარი შემოსავლები</t>
    </r>
  </si>
  <si>
    <t xml:space="preserve">სახელმწიფო შესყიდვების გეგმით გათვალისწინებული ჯამური თანხა დაფინანსების წყაროს შესაბამისა 2 184 800 ლარი                                               </t>
  </si>
  <si>
    <t>სტენდები (საკ.შ.)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</si>
</sst>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[Red]\-#,##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Sylfaen"/>
      <family val="1"/>
      <charset val="204"/>
    </font>
    <font>
      <sz val="8"/>
      <name val="Sylfaen"/>
      <family val="1"/>
      <charset val="204"/>
    </font>
    <font>
      <b/>
      <sz val="8"/>
      <name val="Sylfaen"/>
      <family val="1"/>
      <charset val="204"/>
    </font>
    <font>
      <b/>
      <sz val="8"/>
      <color indexed="10"/>
      <name val="Sylfaen"/>
      <family val="1"/>
      <charset val="204"/>
    </font>
    <font>
      <b/>
      <sz val="8"/>
      <name val="Sylfaen"/>
      <family val="1"/>
    </font>
    <font>
      <sz val="8"/>
      <color rgb="FF000000"/>
      <name val="Sylfaen"/>
      <family val="1"/>
    </font>
    <font>
      <sz val="8"/>
      <name val="Sylfaen"/>
      <family val="1"/>
    </font>
    <font>
      <sz val="8"/>
      <color theme="1"/>
      <name val="Sylfaen"/>
      <family val="1"/>
    </font>
    <font>
      <u/>
      <sz val="11"/>
      <color theme="10"/>
      <name val="Calibri"/>
      <family val="2"/>
    </font>
    <font>
      <sz val="8"/>
      <color rgb="FF222222"/>
      <name val="Sylfaen"/>
      <family val="1"/>
    </font>
    <font>
      <u/>
      <sz val="8"/>
      <name val="Sylfaen"/>
      <family val="1"/>
    </font>
    <font>
      <u/>
      <sz val="8"/>
      <name val="Calibri"/>
      <family val="2"/>
    </font>
    <font>
      <sz val="8"/>
      <color theme="1"/>
      <name val="Sylfaen"/>
      <family val="1"/>
      <charset val="204"/>
    </font>
    <font>
      <sz val="7"/>
      <name val="Sylfae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89">
    <xf numFmtId="0" fontId="0" fillId="0" borderId="0" xfId="0"/>
    <xf numFmtId="0" fontId="3" fillId="0" borderId="1" xfId="2" applyNumberFormat="1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vertical="center" wrapText="1"/>
    </xf>
    <xf numFmtId="164" fontId="4" fillId="2" borderId="1" xfId="2" applyNumberFormat="1" applyFont="1" applyFill="1" applyBorder="1" applyAlignment="1">
      <alignment vertical="center" wrapText="1"/>
    </xf>
    <xf numFmtId="164" fontId="4" fillId="0" borderId="1" xfId="2" applyNumberFormat="1" applyFont="1" applyFill="1" applyBorder="1" applyAlignment="1">
      <alignment vertical="center" wrapText="1"/>
    </xf>
    <xf numFmtId="0" fontId="4" fillId="0" borderId="1" xfId="2" applyNumberFormat="1" applyFont="1" applyFill="1" applyBorder="1" applyAlignment="1">
      <alignment vertical="center" wrapText="1"/>
    </xf>
    <xf numFmtId="0" fontId="5" fillId="3" borderId="1" xfId="2" applyNumberFormat="1" applyFont="1" applyFill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0" fontId="5" fillId="3" borderId="1" xfId="2" applyNumberFormat="1" applyFont="1" applyFill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textRotation="90" wrapText="1"/>
    </xf>
    <xf numFmtId="164" fontId="7" fillId="3" borderId="1" xfId="2" applyNumberFormat="1" applyFont="1" applyFill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textRotation="90" wrapText="1"/>
    </xf>
    <xf numFmtId="164" fontId="7" fillId="4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right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3" applyFont="1" applyFill="1" applyBorder="1" applyAlignment="1" applyProtection="1">
      <alignment horizontal="center" vertical="center" wrapText="1"/>
    </xf>
    <xf numFmtId="43" fontId="10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3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5" borderId="1" xfId="0" applyNumberFormat="1" applyFont="1" applyFill="1" applyBorder="1" applyAlignment="1">
      <alignment horizontal="center" vertical="center" wrapText="1"/>
    </xf>
    <xf numFmtId="0" fontId="9" fillId="5" borderId="1" xfId="3" applyFont="1" applyFill="1" applyBorder="1" applyAlignment="1" applyProtection="1">
      <alignment horizontal="center" vertical="center" wrapText="1"/>
    </xf>
    <xf numFmtId="43" fontId="10" fillId="5" borderId="1" xfId="1" applyFont="1" applyFill="1" applyBorder="1" applyAlignment="1">
      <alignment horizontal="center" vertical="center" wrapText="1"/>
    </xf>
    <xf numFmtId="0" fontId="10" fillId="5" borderId="1" xfId="0" applyFont="1" applyFill="1" applyBorder="1" applyAlignment="1" applyProtection="1">
      <alignment horizontal="center" vertical="center" wrapText="1"/>
    </xf>
    <xf numFmtId="164" fontId="9" fillId="5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3" applyFont="1" applyFill="1" applyBorder="1" applyAlignment="1" applyProtection="1">
      <alignment horizontal="center" wrapText="1"/>
    </xf>
    <xf numFmtId="0" fontId="9" fillId="0" borderId="1" xfId="3" applyFont="1" applyFill="1" applyBorder="1" applyAlignment="1" applyProtection="1">
      <alignment wrapText="1"/>
    </xf>
    <xf numFmtId="0" fontId="9" fillId="0" borderId="0" xfId="3" applyFont="1" applyAlignment="1" applyProtection="1">
      <alignment horizontal="center" vertical="center"/>
    </xf>
    <xf numFmtId="0" fontId="13" fillId="0" borderId="0" xfId="3" applyFont="1" applyAlignment="1" applyProtection="1">
      <alignment horizontal="center" vertical="center"/>
    </xf>
    <xf numFmtId="0" fontId="14" fillId="0" borderId="0" xfId="3" applyFont="1" applyAlignment="1" applyProtection="1">
      <alignment horizontal="right" vertical="center" wrapText="1"/>
    </xf>
    <xf numFmtId="0" fontId="9" fillId="0" borderId="1" xfId="3" applyFont="1" applyFill="1" applyBorder="1" applyAlignment="1" applyProtection="1"/>
    <xf numFmtId="0" fontId="13" fillId="0" borderId="0" xfId="3" applyFont="1" applyAlignment="1" applyProtection="1">
      <alignment horizontal="center" wrapText="1"/>
    </xf>
    <xf numFmtId="0" fontId="13" fillId="0" borderId="0" xfId="3" applyFont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6" borderId="1" xfId="0" applyNumberFormat="1" applyFont="1" applyFill="1" applyBorder="1" applyAlignment="1">
      <alignment horizontal="center" vertical="center" wrapText="1"/>
    </xf>
    <xf numFmtId="0" fontId="9" fillId="6" borderId="1" xfId="3" applyFont="1" applyFill="1" applyBorder="1" applyAlignment="1" applyProtection="1">
      <alignment horizontal="center" vertical="center" wrapText="1"/>
    </xf>
    <xf numFmtId="43" fontId="10" fillId="6" borderId="1" xfId="1" applyFont="1" applyFill="1" applyBorder="1" applyAlignment="1">
      <alignment horizontal="center" vertical="center" wrapText="1"/>
    </xf>
    <xf numFmtId="0" fontId="10" fillId="6" borderId="1" xfId="0" applyFont="1" applyFill="1" applyBorder="1" applyAlignment="1" applyProtection="1">
      <alignment horizontal="center" vertical="center" wrapText="1"/>
    </xf>
    <xf numFmtId="164" fontId="9" fillId="6" borderId="1" xfId="0" applyNumberFormat="1" applyFont="1" applyFill="1" applyBorder="1" applyAlignment="1">
      <alignment horizontal="center" vertical="center" wrapText="1"/>
    </xf>
    <xf numFmtId="0" fontId="8" fillId="7" borderId="1" xfId="0" applyNumberFormat="1" applyFont="1" applyFill="1" applyBorder="1" applyAlignment="1">
      <alignment horizontal="center" vertical="center" wrapText="1"/>
    </xf>
    <xf numFmtId="0" fontId="9" fillId="7" borderId="0" xfId="3" applyFont="1" applyFill="1" applyAlignment="1" applyProtection="1">
      <alignment horizontal="center" vertical="center" wrapText="1"/>
    </xf>
    <xf numFmtId="43" fontId="10" fillId="7" borderId="1" xfId="1" applyFont="1" applyFill="1" applyBorder="1" applyAlignment="1">
      <alignment horizontal="center" vertical="center" wrapText="1"/>
    </xf>
    <xf numFmtId="0" fontId="10" fillId="7" borderId="1" xfId="0" applyFont="1" applyFill="1" applyBorder="1" applyAlignment="1" applyProtection="1">
      <alignment horizontal="center" vertical="center" wrapText="1"/>
    </xf>
    <xf numFmtId="164" fontId="9" fillId="7" borderId="1" xfId="0" applyNumberFormat="1" applyFont="1" applyFill="1" applyBorder="1" applyAlignment="1">
      <alignment horizontal="center" vertical="center" wrapText="1"/>
    </xf>
    <xf numFmtId="0" fontId="9" fillId="0" borderId="0" xfId="3" applyFont="1" applyAlignment="1" applyProtection="1">
      <alignment horizontal="center" wrapText="1"/>
    </xf>
    <xf numFmtId="164" fontId="10" fillId="2" borderId="1" xfId="0" applyNumberFormat="1" applyFont="1" applyFill="1" applyBorder="1" applyAlignment="1" applyProtection="1">
      <alignment horizontal="center" vertical="center" wrapText="1"/>
    </xf>
    <xf numFmtId="0" fontId="8" fillId="8" borderId="1" xfId="0" applyNumberFormat="1" applyFont="1" applyFill="1" applyBorder="1" applyAlignment="1">
      <alignment horizontal="center" vertical="center" wrapText="1"/>
    </xf>
    <xf numFmtId="43" fontId="10" fillId="2" borderId="1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8" fillId="9" borderId="1" xfId="0" applyNumberFormat="1" applyFont="1" applyFill="1" applyBorder="1" applyAlignment="1">
      <alignment horizontal="center" vertical="center" wrapText="1"/>
    </xf>
    <xf numFmtId="0" fontId="9" fillId="9" borderId="1" xfId="3" applyFont="1" applyFill="1" applyBorder="1" applyAlignment="1" applyProtection="1">
      <alignment horizontal="center" vertical="center" wrapText="1"/>
    </xf>
    <xf numFmtId="43" fontId="10" fillId="9" borderId="1" xfId="1" applyFont="1" applyFill="1" applyBorder="1" applyAlignment="1">
      <alignment horizontal="center" vertical="center" wrapText="1"/>
    </xf>
    <xf numFmtId="0" fontId="10" fillId="9" borderId="1" xfId="0" applyFont="1" applyFill="1" applyBorder="1" applyAlignment="1" applyProtection="1">
      <alignment horizontal="center" vertical="center" wrapText="1"/>
    </xf>
    <xf numFmtId="164" fontId="9" fillId="9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43" fontId="15" fillId="2" borderId="0" xfId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164" fontId="16" fillId="2" borderId="0" xfId="0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left" vertical="center" wrapText="1"/>
    </xf>
    <xf numFmtId="164" fontId="5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horizontal="left" vertical="center" wrapText="1"/>
    </xf>
    <xf numFmtId="164" fontId="7" fillId="2" borderId="0" xfId="0" applyNumberFormat="1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0" fontId="5" fillId="10" borderId="1" xfId="2" applyNumberFormat="1" applyFont="1" applyFill="1" applyBorder="1" applyAlignment="1">
      <alignment horizontal="center" vertical="center" wrapText="1"/>
    </xf>
    <xf numFmtId="164" fontId="5" fillId="10" borderId="1" xfId="2" applyNumberFormat="1" applyFont="1" applyFill="1" applyBorder="1" applyAlignment="1">
      <alignment horizontal="center" vertical="center" wrapText="1"/>
    </xf>
    <xf numFmtId="0" fontId="5" fillId="10" borderId="1" xfId="2" applyNumberFormat="1" applyFont="1" applyFill="1" applyBorder="1" applyAlignment="1">
      <alignment horizontal="center" vertical="center" wrapText="1"/>
    </xf>
    <xf numFmtId="164" fontId="5" fillId="10" borderId="1" xfId="2" applyNumberFormat="1" applyFont="1" applyFill="1" applyBorder="1" applyAlignment="1">
      <alignment horizontal="center" vertical="center" textRotation="90" wrapText="1"/>
    </xf>
    <xf numFmtId="164" fontId="5" fillId="10" borderId="1" xfId="2" applyNumberFormat="1" applyFont="1" applyFill="1" applyBorder="1" applyAlignment="1">
      <alignment horizontal="center" vertical="center" wrapText="1"/>
    </xf>
    <xf numFmtId="0" fontId="9" fillId="5" borderId="1" xfId="0" applyNumberFormat="1" applyFont="1" applyFill="1" applyBorder="1" applyAlignment="1">
      <alignment horizontal="center" vertical="center" wrapText="1"/>
    </xf>
    <xf numFmtId="1" fontId="9" fillId="5" borderId="1" xfId="1" applyNumberFormat="1" applyFont="1" applyFill="1" applyBorder="1" applyAlignment="1">
      <alignment horizontal="center" vertical="center" wrapText="1"/>
    </xf>
    <xf numFmtId="164" fontId="9" fillId="5" borderId="1" xfId="0" applyNumberFormat="1" applyFont="1" applyFill="1" applyBorder="1" applyAlignment="1">
      <alignment horizontal="right" vertical="center" wrapText="1"/>
    </xf>
    <xf numFmtId="0" fontId="15" fillId="5" borderId="1" xfId="0" applyFont="1" applyFill="1" applyBorder="1" applyAlignment="1" applyProtection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</cellXfs>
  <cellStyles count="4">
    <cellStyle name="Comma" xfId="1" builtinId="3"/>
    <cellStyle name="Hyperlink" xfId="3" builtinId="8"/>
    <cellStyle name="Normal" xfId="0" builtinId="0"/>
    <cellStyle name="Normal 3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enders.procurement.gov.ge/" TargetMode="External"/><Relationship Id="rId13" Type="http://schemas.openxmlformats.org/officeDocument/2006/relationships/hyperlink" Target="https://tenders.procurement.gov.ge/" TargetMode="External"/><Relationship Id="rId18" Type="http://schemas.openxmlformats.org/officeDocument/2006/relationships/hyperlink" Target="https://tenders.procurement.gov.ge/" TargetMode="External"/><Relationship Id="rId3" Type="http://schemas.openxmlformats.org/officeDocument/2006/relationships/hyperlink" Target="https://tenders.procurement.gov.ge/" TargetMode="External"/><Relationship Id="rId7" Type="http://schemas.openxmlformats.org/officeDocument/2006/relationships/hyperlink" Target="https://tenders.procurement.gov.ge/" TargetMode="External"/><Relationship Id="rId12" Type="http://schemas.openxmlformats.org/officeDocument/2006/relationships/hyperlink" Target="https://tenders.procurement.gov.ge/" TargetMode="External"/><Relationship Id="rId17" Type="http://schemas.openxmlformats.org/officeDocument/2006/relationships/hyperlink" Target="https://tenders.procurement.gov.ge/" TargetMode="External"/><Relationship Id="rId2" Type="http://schemas.openxmlformats.org/officeDocument/2006/relationships/hyperlink" Target="https://tenders.procurement.gov.ge/" TargetMode="External"/><Relationship Id="rId16" Type="http://schemas.openxmlformats.org/officeDocument/2006/relationships/hyperlink" Target="https://tenders.procurement.gov.ge/" TargetMode="External"/><Relationship Id="rId1" Type="http://schemas.openxmlformats.org/officeDocument/2006/relationships/hyperlink" Target="https://tenders.procurement.gov.ge/" TargetMode="External"/><Relationship Id="rId6" Type="http://schemas.openxmlformats.org/officeDocument/2006/relationships/hyperlink" Target="https://tenders.procurement.gov.ge/" TargetMode="External"/><Relationship Id="rId11" Type="http://schemas.openxmlformats.org/officeDocument/2006/relationships/hyperlink" Target="https://tenders.procurement.gov.ge/" TargetMode="External"/><Relationship Id="rId5" Type="http://schemas.openxmlformats.org/officeDocument/2006/relationships/hyperlink" Target="https://tenders.procurement.gov.ge/" TargetMode="External"/><Relationship Id="rId15" Type="http://schemas.openxmlformats.org/officeDocument/2006/relationships/hyperlink" Target="https://tenders.procurement.gov.ge/" TargetMode="External"/><Relationship Id="rId10" Type="http://schemas.openxmlformats.org/officeDocument/2006/relationships/hyperlink" Target="https://tenders.procurement.gov.ge/" TargetMode="External"/><Relationship Id="rId19" Type="http://schemas.openxmlformats.org/officeDocument/2006/relationships/hyperlink" Target="https://tenders.procurement.gov.ge/" TargetMode="External"/><Relationship Id="rId4" Type="http://schemas.openxmlformats.org/officeDocument/2006/relationships/hyperlink" Target="https://tenders.procurement.gov.ge/" TargetMode="External"/><Relationship Id="rId9" Type="http://schemas.openxmlformats.org/officeDocument/2006/relationships/hyperlink" Target="https://tenders.procurement.gov.ge/" TargetMode="External"/><Relationship Id="rId14" Type="http://schemas.openxmlformats.org/officeDocument/2006/relationships/hyperlink" Target="https://tenders.procurement.gov.g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3"/>
  <sheetViews>
    <sheetView workbookViewId="0">
      <selection activeCell="B5" sqref="B5"/>
    </sheetView>
  </sheetViews>
  <sheetFormatPr defaultRowHeight="15" x14ac:dyDescent="0.25"/>
  <cols>
    <col min="3" max="3" width="41.7109375" customWidth="1"/>
    <col min="4" max="4" width="16" customWidth="1"/>
    <col min="5" max="5" width="23.42578125" customWidth="1"/>
    <col min="7" max="7" width="20.85546875" customWidth="1"/>
    <col min="8" max="8" width="36.5703125" customWidth="1"/>
  </cols>
  <sheetData>
    <row r="1" spans="1:8" ht="19.5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25.5" customHeight="1" x14ac:dyDescent="0.25">
      <c r="A2" s="2" t="s">
        <v>149</v>
      </c>
      <c r="B2" s="3"/>
      <c r="C2" s="3"/>
      <c r="D2" s="4" t="s">
        <v>150</v>
      </c>
      <c r="E2" s="4"/>
      <c r="F2" s="4"/>
      <c r="G2" s="4"/>
      <c r="H2" s="4"/>
    </row>
    <row r="3" spans="1:8" ht="51" customHeight="1" x14ac:dyDescent="0.25">
      <c r="A3" s="5" t="s">
        <v>151</v>
      </c>
      <c r="B3" s="4"/>
      <c r="C3" s="4"/>
      <c r="D3" s="4" t="s">
        <v>152</v>
      </c>
      <c r="E3" s="4"/>
      <c r="F3" s="4"/>
      <c r="G3" s="4"/>
      <c r="H3" s="4"/>
    </row>
    <row r="4" spans="1:8" ht="42.75" customHeight="1" x14ac:dyDescent="0.25">
      <c r="A4" s="6" t="s">
        <v>153</v>
      </c>
      <c r="B4" s="7"/>
      <c r="C4" s="7"/>
      <c r="D4" s="7"/>
      <c r="E4" s="7"/>
      <c r="F4" s="7"/>
      <c r="G4" s="7"/>
      <c r="H4" s="7"/>
    </row>
    <row r="5" spans="1:8" ht="31.5" customHeight="1" x14ac:dyDescent="0.25">
      <c r="A5" s="8" t="s">
        <v>1</v>
      </c>
      <c r="B5" s="9" t="s">
        <v>2</v>
      </c>
      <c r="C5" s="10" t="s">
        <v>3</v>
      </c>
      <c r="D5" s="11" t="s">
        <v>4</v>
      </c>
      <c r="E5" s="9" t="s">
        <v>5</v>
      </c>
      <c r="F5" s="9" t="s">
        <v>6</v>
      </c>
      <c r="G5" s="9" t="s">
        <v>7</v>
      </c>
      <c r="H5" s="11" t="s">
        <v>8</v>
      </c>
    </row>
    <row r="6" spans="1:8" x14ac:dyDescent="0.25">
      <c r="A6" s="12"/>
      <c r="B6" s="13"/>
      <c r="C6" s="14"/>
      <c r="D6" s="15">
        <f>SUBTOTAL(9,D7:D117)</f>
        <v>26015000</v>
      </c>
      <c r="E6" s="15"/>
      <c r="F6" s="15" t="s">
        <v>9</v>
      </c>
      <c r="G6" s="15"/>
      <c r="H6" s="15"/>
    </row>
    <row r="7" spans="1:8" ht="43.5" customHeight="1" x14ac:dyDescent="0.25">
      <c r="A7" s="16">
        <v>1</v>
      </c>
      <c r="B7" s="17" t="s">
        <v>10</v>
      </c>
      <c r="C7" s="18" t="s">
        <v>11</v>
      </c>
      <c r="D7" s="19">
        <v>100</v>
      </c>
      <c r="E7" s="18" t="s">
        <v>12</v>
      </c>
      <c r="F7" s="20" t="s">
        <v>13</v>
      </c>
      <c r="G7" s="20" t="str">
        <f t="shared" ref="G7:G70" si="0">F7</f>
        <v>I-II-III-IV</v>
      </c>
      <c r="H7" s="21" t="s">
        <v>14</v>
      </c>
    </row>
    <row r="8" spans="1:8" ht="22.5" x14ac:dyDescent="0.25">
      <c r="A8" s="22">
        <v>2</v>
      </c>
      <c r="B8" s="23" t="s">
        <v>15</v>
      </c>
      <c r="C8" s="24" t="s">
        <v>16</v>
      </c>
      <c r="D8" s="25">
        <v>120000</v>
      </c>
      <c r="E8" s="26" t="s">
        <v>17</v>
      </c>
      <c r="F8" s="20" t="s">
        <v>13</v>
      </c>
      <c r="G8" s="20" t="str">
        <f t="shared" si="0"/>
        <v>I-II-III-IV</v>
      </c>
      <c r="H8" s="21"/>
    </row>
    <row r="9" spans="1:8" ht="22.5" x14ac:dyDescent="0.25">
      <c r="A9" s="16">
        <v>3</v>
      </c>
      <c r="B9" s="23" t="s">
        <v>18</v>
      </c>
      <c r="C9" s="27" t="s">
        <v>19</v>
      </c>
      <c r="D9" s="25">
        <v>1600</v>
      </c>
      <c r="E9" s="26" t="s">
        <v>17</v>
      </c>
      <c r="F9" s="20" t="s">
        <v>13</v>
      </c>
      <c r="G9" s="20" t="str">
        <f t="shared" si="0"/>
        <v>I-II-III-IV</v>
      </c>
      <c r="H9" s="21"/>
    </row>
    <row r="10" spans="1:8" ht="38.25" customHeight="1" x14ac:dyDescent="0.25">
      <c r="A10" s="22">
        <v>4</v>
      </c>
      <c r="B10" s="28">
        <v>15300000</v>
      </c>
      <c r="C10" s="24" t="s">
        <v>20</v>
      </c>
      <c r="D10" s="25">
        <f>3000+1000</f>
        <v>4000</v>
      </c>
      <c r="E10" s="26" t="s">
        <v>12</v>
      </c>
      <c r="F10" s="20" t="s">
        <v>13</v>
      </c>
      <c r="G10" s="20" t="str">
        <f t="shared" si="0"/>
        <v>I-II-III-IV</v>
      </c>
      <c r="H10" s="21" t="s">
        <v>14</v>
      </c>
    </row>
    <row r="11" spans="1:8" ht="29.25" customHeight="1" x14ac:dyDescent="0.25">
      <c r="A11" s="16">
        <v>5</v>
      </c>
      <c r="B11" s="28">
        <v>15500000</v>
      </c>
      <c r="C11" s="24" t="s">
        <v>21</v>
      </c>
      <c r="D11" s="25">
        <v>2000</v>
      </c>
      <c r="E11" s="26" t="s">
        <v>12</v>
      </c>
      <c r="F11" s="20" t="s">
        <v>13</v>
      </c>
      <c r="G11" s="20" t="str">
        <f t="shared" si="0"/>
        <v>I-II-III-IV</v>
      </c>
      <c r="H11" s="21" t="s">
        <v>14</v>
      </c>
    </row>
    <row r="12" spans="1:8" ht="42.75" customHeight="1" x14ac:dyDescent="0.25">
      <c r="A12" s="22">
        <v>6</v>
      </c>
      <c r="B12" s="28">
        <v>15800000</v>
      </c>
      <c r="C12" s="24" t="s">
        <v>22</v>
      </c>
      <c r="D12" s="25">
        <v>2000</v>
      </c>
      <c r="E12" s="26" t="s">
        <v>12</v>
      </c>
      <c r="F12" s="20" t="s">
        <v>13</v>
      </c>
      <c r="G12" s="20" t="str">
        <f t="shared" si="0"/>
        <v>I-II-III-IV</v>
      </c>
      <c r="H12" s="21" t="s">
        <v>23</v>
      </c>
    </row>
    <row r="13" spans="1:8" ht="40.5" customHeight="1" x14ac:dyDescent="0.25">
      <c r="A13" s="16">
        <v>7</v>
      </c>
      <c r="B13" s="28">
        <v>15900000</v>
      </c>
      <c r="C13" s="24" t="s">
        <v>24</v>
      </c>
      <c r="D13" s="25">
        <v>2000</v>
      </c>
      <c r="E13" s="21" t="s">
        <v>12</v>
      </c>
      <c r="F13" s="20" t="s">
        <v>13</v>
      </c>
      <c r="G13" s="20" t="str">
        <f t="shared" si="0"/>
        <v>I-II-III-IV</v>
      </c>
      <c r="H13" s="21" t="s">
        <v>23</v>
      </c>
    </row>
    <row r="14" spans="1:8" ht="43.5" customHeight="1" x14ac:dyDescent="0.25">
      <c r="A14" s="22">
        <v>8</v>
      </c>
      <c r="B14" s="29">
        <v>15900000</v>
      </c>
      <c r="C14" s="30" t="s">
        <v>25</v>
      </c>
      <c r="D14" s="31">
        <v>5000</v>
      </c>
      <c r="E14" s="32" t="s">
        <v>12</v>
      </c>
      <c r="F14" s="33" t="s">
        <v>13</v>
      </c>
      <c r="G14" s="33" t="str">
        <f t="shared" si="0"/>
        <v>I-II-III-IV</v>
      </c>
      <c r="H14" s="32" t="s">
        <v>26</v>
      </c>
    </row>
    <row r="15" spans="1:8" ht="38.25" customHeight="1" x14ac:dyDescent="0.25">
      <c r="A15" s="16">
        <v>9</v>
      </c>
      <c r="B15" s="28">
        <v>15900000</v>
      </c>
      <c r="C15" s="24" t="s">
        <v>24</v>
      </c>
      <c r="D15" s="25">
        <f>9000-5000</f>
        <v>4000</v>
      </c>
      <c r="E15" s="21" t="s">
        <v>12</v>
      </c>
      <c r="F15" s="20" t="s">
        <v>13</v>
      </c>
      <c r="G15" s="20" t="str">
        <f t="shared" si="0"/>
        <v>I-II-III-IV</v>
      </c>
      <c r="H15" s="21" t="s">
        <v>14</v>
      </c>
    </row>
    <row r="16" spans="1:8" ht="27" customHeight="1" x14ac:dyDescent="0.25">
      <c r="A16" s="22">
        <v>10</v>
      </c>
      <c r="B16" s="28">
        <v>18500000</v>
      </c>
      <c r="C16" s="24" t="s">
        <v>27</v>
      </c>
      <c r="D16" s="25">
        <f>5500-500</f>
        <v>5000</v>
      </c>
      <c r="E16" s="21" t="s">
        <v>12</v>
      </c>
      <c r="F16" s="20" t="s">
        <v>13</v>
      </c>
      <c r="G16" s="20" t="str">
        <f t="shared" si="0"/>
        <v>I-II-III-IV</v>
      </c>
      <c r="H16" s="21" t="s">
        <v>23</v>
      </c>
    </row>
    <row r="17" spans="1:8" ht="24.75" customHeight="1" x14ac:dyDescent="0.25">
      <c r="A17" s="16">
        <v>11</v>
      </c>
      <c r="B17" s="28">
        <v>18500000</v>
      </c>
      <c r="C17" s="24" t="s">
        <v>28</v>
      </c>
      <c r="D17" s="25">
        <v>500000</v>
      </c>
      <c r="E17" s="21" t="s">
        <v>29</v>
      </c>
      <c r="F17" s="20" t="s">
        <v>13</v>
      </c>
      <c r="G17" s="20" t="str">
        <f t="shared" si="0"/>
        <v>I-II-III-IV</v>
      </c>
      <c r="H17" s="21"/>
    </row>
    <row r="18" spans="1:8" ht="29.25" customHeight="1" x14ac:dyDescent="0.25">
      <c r="A18" s="22">
        <v>12</v>
      </c>
      <c r="B18" s="28"/>
      <c r="C18" s="24" t="s">
        <v>30</v>
      </c>
      <c r="D18" s="25"/>
      <c r="E18" s="21"/>
      <c r="F18" s="20"/>
      <c r="G18" s="20"/>
      <c r="H18" s="21"/>
    </row>
    <row r="19" spans="1:8" ht="30" customHeight="1" x14ac:dyDescent="0.25">
      <c r="A19" s="16">
        <v>13</v>
      </c>
      <c r="B19" s="28">
        <v>19600000</v>
      </c>
      <c r="C19" s="24" t="s">
        <v>31</v>
      </c>
      <c r="D19" s="25">
        <v>1000</v>
      </c>
      <c r="E19" s="21" t="s">
        <v>12</v>
      </c>
      <c r="F19" s="20" t="s">
        <v>13</v>
      </c>
      <c r="G19" s="20" t="str">
        <f t="shared" si="0"/>
        <v>I-II-III-IV</v>
      </c>
      <c r="H19" s="34" t="s">
        <v>14</v>
      </c>
    </row>
    <row r="20" spans="1:8" ht="37.5" customHeight="1" x14ac:dyDescent="0.25">
      <c r="A20" s="22">
        <v>14</v>
      </c>
      <c r="B20" s="29">
        <v>22300000</v>
      </c>
      <c r="C20" s="30" t="s">
        <v>32</v>
      </c>
      <c r="D20" s="31">
        <v>50000</v>
      </c>
      <c r="E20" s="32" t="s">
        <v>12</v>
      </c>
      <c r="F20" s="33" t="s">
        <v>13</v>
      </c>
      <c r="G20" s="33" t="str">
        <f t="shared" si="0"/>
        <v>I-II-III-IV</v>
      </c>
      <c r="H20" s="32" t="s">
        <v>26</v>
      </c>
    </row>
    <row r="21" spans="1:8" ht="22.5" x14ac:dyDescent="0.25">
      <c r="A21" s="16">
        <v>15</v>
      </c>
      <c r="B21" s="28">
        <v>22300000</v>
      </c>
      <c r="C21" s="24" t="s">
        <v>33</v>
      </c>
      <c r="D21" s="25">
        <f>200000-50000</f>
        <v>150000</v>
      </c>
      <c r="E21" s="21" t="s">
        <v>29</v>
      </c>
      <c r="F21" s="20" t="s">
        <v>13</v>
      </c>
      <c r="G21" s="20" t="str">
        <f t="shared" si="0"/>
        <v>I-II-III-IV</v>
      </c>
      <c r="H21" s="21"/>
    </row>
    <row r="22" spans="1:8" ht="42" customHeight="1" x14ac:dyDescent="0.25">
      <c r="A22" s="22">
        <v>16</v>
      </c>
      <c r="B22" s="28">
        <v>22400000</v>
      </c>
      <c r="C22" s="35" t="s">
        <v>34</v>
      </c>
      <c r="D22" s="25">
        <v>1000</v>
      </c>
      <c r="E22" s="21" t="s">
        <v>12</v>
      </c>
      <c r="F22" s="20" t="s">
        <v>13</v>
      </c>
      <c r="G22" s="20" t="str">
        <f t="shared" si="0"/>
        <v>I-II-III-IV</v>
      </c>
      <c r="H22" s="21" t="s">
        <v>14</v>
      </c>
    </row>
    <row r="23" spans="1:8" ht="24" customHeight="1" x14ac:dyDescent="0.25">
      <c r="A23" s="16">
        <v>17</v>
      </c>
      <c r="B23" s="28">
        <v>22800000</v>
      </c>
      <c r="C23" s="35" t="s">
        <v>35</v>
      </c>
      <c r="D23" s="25">
        <v>3000</v>
      </c>
      <c r="E23" s="21" t="s">
        <v>12</v>
      </c>
      <c r="F23" s="20" t="s">
        <v>13</v>
      </c>
      <c r="G23" s="20" t="str">
        <f t="shared" si="0"/>
        <v>I-II-III-IV</v>
      </c>
      <c r="H23" s="20" t="s">
        <v>14</v>
      </c>
    </row>
    <row r="24" spans="1:8" ht="22.5" x14ac:dyDescent="0.25">
      <c r="A24" s="22">
        <v>18</v>
      </c>
      <c r="B24" s="28">
        <v>30100000</v>
      </c>
      <c r="C24" s="35" t="s">
        <v>36</v>
      </c>
      <c r="D24" s="25">
        <v>67460</v>
      </c>
      <c r="E24" s="21" t="s">
        <v>29</v>
      </c>
      <c r="F24" s="20" t="s">
        <v>37</v>
      </c>
      <c r="G24" s="20" t="s">
        <v>37</v>
      </c>
      <c r="H24" s="20"/>
    </row>
    <row r="25" spans="1:8" ht="23.25" x14ac:dyDescent="0.25">
      <c r="A25" s="16">
        <v>19</v>
      </c>
      <c r="B25" s="28">
        <v>30100000</v>
      </c>
      <c r="C25" s="36" t="s">
        <v>38</v>
      </c>
      <c r="D25" s="25">
        <f>13000+6000</f>
        <v>19000</v>
      </c>
      <c r="E25" s="21" t="s">
        <v>17</v>
      </c>
      <c r="F25" s="20" t="s">
        <v>13</v>
      </c>
      <c r="G25" s="20" t="str">
        <f t="shared" si="0"/>
        <v>I-II-III-IV</v>
      </c>
      <c r="H25" s="20"/>
    </row>
    <row r="26" spans="1:8" ht="40.5" customHeight="1" x14ac:dyDescent="0.25">
      <c r="A26" s="22">
        <v>20</v>
      </c>
      <c r="B26" s="28">
        <v>30100000</v>
      </c>
      <c r="C26" s="24" t="s">
        <v>39</v>
      </c>
      <c r="D26" s="25">
        <v>5000</v>
      </c>
      <c r="E26" s="21" t="s">
        <v>12</v>
      </c>
      <c r="F26" s="20" t="s">
        <v>13</v>
      </c>
      <c r="G26" s="20" t="str">
        <f t="shared" si="0"/>
        <v>I-II-III-IV</v>
      </c>
      <c r="H26" s="21" t="s">
        <v>14</v>
      </c>
    </row>
    <row r="27" spans="1:8" ht="45" x14ac:dyDescent="0.25">
      <c r="A27" s="16">
        <v>21</v>
      </c>
      <c r="B27" s="28">
        <v>30200000</v>
      </c>
      <c r="C27" s="24" t="s">
        <v>40</v>
      </c>
      <c r="D27" s="25">
        <f>30000-6000-4500</f>
        <v>19500</v>
      </c>
      <c r="E27" s="21" t="s">
        <v>17</v>
      </c>
      <c r="F27" s="20" t="s">
        <v>13</v>
      </c>
      <c r="G27" s="20" t="str">
        <f t="shared" si="0"/>
        <v>I-II-III-IV</v>
      </c>
      <c r="H27" s="20"/>
    </row>
    <row r="28" spans="1:8" ht="27" customHeight="1" x14ac:dyDescent="0.25">
      <c r="A28" s="22">
        <v>22</v>
      </c>
      <c r="B28" s="28">
        <v>30200000</v>
      </c>
      <c r="C28" s="24" t="s">
        <v>41</v>
      </c>
      <c r="D28" s="25">
        <v>5000</v>
      </c>
      <c r="E28" s="21" t="s">
        <v>12</v>
      </c>
      <c r="F28" s="20" t="s">
        <v>13</v>
      </c>
      <c r="G28" s="20" t="str">
        <f t="shared" si="0"/>
        <v>I-II-III-IV</v>
      </c>
      <c r="H28" s="20" t="s">
        <v>42</v>
      </c>
    </row>
    <row r="29" spans="1:8" ht="32.25" customHeight="1" x14ac:dyDescent="0.25">
      <c r="A29" s="16">
        <v>23</v>
      </c>
      <c r="B29" s="28">
        <v>31400000</v>
      </c>
      <c r="C29" s="24" t="s">
        <v>43</v>
      </c>
      <c r="D29" s="25">
        <v>500</v>
      </c>
      <c r="E29" s="21" t="s">
        <v>17</v>
      </c>
      <c r="F29" s="20" t="s">
        <v>13</v>
      </c>
      <c r="G29" s="20" t="str">
        <f t="shared" si="0"/>
        <v>I-II-III-IV</v>
      </c>
      <c r="H29" s="20"/>
    </row>
    <row r="30" spans="1:8" ht="35.25" customHeight="1" x14ac:dyDescent="0.25">
      <c r="A30" s="22">
        <v>24</v>
      </c>
      <c r="B30" s="28">
        <v>31500000</v>
      </c>
      <c r="C30" s="37" t="s">
        <v>44</v>
      </c>
      <c r="D30" s="25">
        <v>500</v>
      </c>
      <c r="E30" s="21" t="s">
        <v>12</v>
      </c>
      <c r="F30" s="20" t="s">
        <v>13</v>
      </c>
      <c r="G30" s="20" t="str">
        <f t="shared" si="0"/>
        <v>I-II-III-IV</v>
      </c>
      <c r="H30" s="20" t="s">
        <v>42</v>
      </c>
    </row>
    <row r="31" spans="1:8" ht="40.5" customHeight="1" x14ac:dyDescent="0.25">
      <c r="A31" s="16">
        <v>25</v>
      </c>
      <c r="B31" s="28">
        <v>33700000</v>
      </c>
      <c r="C31" s="24" t="s">
        <v>45</v>
      </c>
      <c r="D31" s="25">
        <f>7000-248</f>
        <v>6752</v>
      </c>
      <c r="E31" s="21" t="s">
        <v>12</v>
      </c>
      <c r="F31" s="20" t="s">
        <v>13</v>
      </c>
      <c r="G31" s="20" t="str">
        <f t="shared" si="0"/>
        <v>I-II-III-IV</v>
      </c>
      <c r="H31" s="20" t="s">
        <v>42</v>
      </c>
    </row>
    <row r="32" spans="1:8" ht="36.75" customHeight="1" x14ac:dyDescent="0.25">
      <c r="A32" s="22">
        <v>26</v>
      </c>
      <c r="B32" s="28">
        <v>34300000</v>
      </c>
      <c r="C32" s="24" t="s">
        <v>46</v>
      </c>
      <c r="D32" s="25">
        <v>5000</v>
      </c>
      <c r="E32" s="21" t="s">
        <v>12</v>
      </c>
      <c r="F32" s="20" t="s">
        <v>13</v>
      </c>
      <c r="G32" s="20" t="str">
        <f t="shared" si="0"/>
        <v>I-II-III-IV</v>
      </c>
      <c r="H32" s="20" t="s">
        <v>42</v>
      </c>
    </row>
    <row r="33" spans="1:8" ht="47.25" customHeight="1" x14ac:dyDescent="0.25">
      <c r="A33" s="16">
        <v>27</v>
      </c>
      <c r="B33" s="28">
        <v>34300000</v>
      </c>
      <c r="C33" s="24" t="s">
        <v>47</v>
      </c>
      <c r="D33" s="25">
        <v>5000</v>
      </c>
      <c r="E33" s="21" t="s">
        <v>17</v>
      </c>
      <c r="F33" s="20" t="s">
        <v>13</v>
      </c>
      <c r="G33" s="20" t="str">
        <f t="shared" si="0"/>
        <v>I-II-III-IV</v>
      </c>
      <c r="H33" s="20"/>
    </row>
    <row r="34" spans="1:8" ht="54.75" customHeight="1" x14ac:dyDescent="0.25">
      <c r="A34" s="22">
        <v>28</v>
      </c>
      <c r="B34" s="28">
        <v>37300000</v>
      </c>
      <c r="C34" s="38" t="s">
        <v>48</v>
      </c>
      <c r="D34" s="25">
        <v>500</v>
      </c>
      <c r="E34" s="21" t="s">
        <v>12</v>
      </c>
      <c r="F34" s="20" t="s">
        <v>13</v>
      </c>
      <c r="G34" s="20" t="str">
        <f t="shared" si="0"/>
        <v>I-II-III-IV</v>
      </c>
      <c r="H34" s="20" t="s">
        <v>23</v>
      </c>
    </row>
    <row r="35" spans="1:8" ht="47.25" customHeight="1" x14ac:dyDescent="0.25">
      <c r="A35" s="16">
        <v>29</v>
      </c>
      <c r="B35" s="28">
        <v>38600000</v>
      </c>
      <c r="C35" s="39" t="s">
        <v>49</v>
      </c>
      <c r="D35" s="25">
        <v>100</v>
      </c>
      <c r="E35" s="21" t="s">
        <v>12</v>
      </c>
      <c r="F35" s="20" t="s">
        <v>13</v>
      </c>
      <c r="G35" s="20" t="str">
        <f t="shared" si="0"/>
        <v>I-II-III-IV</v>
      </c>
      <c r="H35" s="20" t="s">
        <v>42</v>
      </c>
    </row>
    <row r="36" spans="1:8" ht="60" customHeight="1" x14ac:dyDescent="0.25">
      <c r="A36" s="22">
        <v>30</v>
      </c>
      <c r="B36" s="29">
        <v>39100000</v>
      </c>
      <c r="C36" s="30" t="s">
        <v>50</v>
      </c>
      <c r="D36" s="31">
        <f>5000000+40000</f>
        <v>5040000</v>
      </c>
      <c r="E36" s="32" t="s">
        <v>12</v>
      </c>
      <c r="F36" s="33" t="s">
        <v>13</v>
      </c>
      <c r="G36" s="33" t="str">
        <f t="shared" si="0"/>
        <v>I-II-III-IV</v>
      </c>
      <c r="H36" s="32" t="s">
        <v>26</v>
      </c>
    </row>
    <row r="37" spans="1:8" ht="53.25" customHeight="1" x14ac:dyDescent="0.25">
      <c r="A37" s="16">
        <v>31</v>
      </c>
      <c r="B37" s="28">
        <v>39200000</v>
      </c>
      <c r="C37" s="27" t="s">
        <v>51</v>
      </c>
      <c r="D37" s="25">
        <f>1000+1000</f>
        <v>2000</v>
      </c>
      <c r="E37" s="21" t="s">
        <v>12</v>
      </c>
      <c r="F37" s="20" t="s">
        <v>13</v>
      </c>
      <c r="G37" s="20" t="str">
        <f t="shared" si="0"/>
        <v>I-II-III-IV</v>
      </c>
      <c r="H37" s="20" t="s">
        <v>23</v>
      </c>
    </row>
    <row r="38" spans="1:8" ht="42.75" customHeight="1" x14ac:dyDescent="0.25">
      <c r="A38" s="22">
        <v>32</v>
      </c>
      <c r="B38" s="28">
        <v>39500000</v>
      </c>
      <c r="C38" s="27" t="s">
        <v>52</v>
      </c>
      <c r="D38" s="25">
        <f>5000-300-1000</f>
        <v>3700</v>
      </c>
      <c r="E38" s="21" t="s">
        <v>12</v>
      </c>
      <c r="F38" s="20" t="s">
        <v>13</v>
      </c>
      <c r="G38" s="20" t="str">
        <f t="shared" si="0"/>
        <v>I-II-III-IV</v>
      </c>
      <c r="H38" s="20" t="s">
        <v>42</v>
      </c>
    </row>
    <row r="39" spans="1:8" ht="31.5" customHeight="1" x14ac:dyDescent="0.25">
      <c r="A39" s="16">
        <v>33</v>
      </c>
      <c r="B39" s="28">
        <v>39700000</v>
      </c>
      <c r="C39" s="38" t="s">
        <v>53</v>
      </c>
      <c r="D39" s="25">
        <v>248</v>
      </c>
      <c r="E39" s="21" t="s">
        <v>12</v>
      </c>
      <c r="F39" s="20" t="s">
        <v>13</v>
      </c>
      <c r="G39" s="20" t="str">
        <f t="shared" si="0"/>
        <v>I-II-III-IV</v>
      </c>
      <c r="H39" s="20" t="s">
        <v>42</v>
      </c>
    </row>
    <row r="40" spans="1:8" ht="38.25" customHeight="1" x14ac:dyDescent="0.25">
      <c r="A40" s="22">
        <v>34</v>
      </c>
      <c r="B40" s="28">
        <v>39800000</v>
      </c>
      <c r="C40" s="24" t="s">
        <v>54</v>
      </c>
      <c r="D40" s="25">
        <v>2000</v>
      </c>
      <c r="E40" s="21" t="s">
        <v>12</v>
      </c>
      <c r="F40" s="20" t="s">
        <v>13</v>
      </c>
      <c r="G40" s="20" t="str">
        <f t="shared" si="0"/>
        <v>I-II-III-IV</v>
      </c>
      <c r="H40" s="20" t="s">
        <v>42</v>
      </c>
    </row>
    <row r="41" spans="1:8" ht="27" customHeight="1" x14ac:dyDescent="0.25">
      <c r="A41" s="16">
        <v>35</v>
      </c>
      <c r="B41" s="28">
        <v>41100000</v>
      </c>
      <c r="C41" s="24" t="s">
        <v>55</v>
      </c>
      <c r="D41" s="25">
        <f>6000-5520+1000+1500</f>
        <v>2980</v>
      </c>
      <c r="E41" s="21" t="s">
        <v>12</v>
      </c>
      <c r="F41" s="20" t="s">
        <v>13</v>
      </c>
      <c r="G41" s="20" t="str">
        <f t="shared" si="0"/>
        <v>I-II-III-IV</v>
      </c>
      <c r="H41" s="20" t="s">
        <v>42</v>
      </c>
    </row>
    <row r="42" spans="1:8" ht="24" customHeight="1" x14ac:dyDescent="0.25">
      <c r="A42" s="22">
        <v>36</v>
      </c>
      <c r="B42" s="28">
        <v>42500000</v>
      </c>
      <c r="C42" s="24" t="s">
        <v>56</v>
      </c>
      <c r="D42" s="25">
        <f>5000+4500</f>
        <v>9500</v>
      </c>
      <c r="E42" s="21" t="s">
        <v>12</v>
      </c>
      <c r="F42" s="20" t="s">
        <v>37</v>
      </c>
      <c r="G42" s="20" t="s">
        <v>37</v>
      </c>
      <c r="H42" s="20" t="s">
        <v>42</v>
      </c>
    </row>
    <row r="43" spans="1:8" ht="49.5" customHeight="1" x14ac:dyDescent="0.25">
      <c r="A43" s="16">
        <v>37</v>
      </c>
      <c r="B43" s="28">
        <v>42900000</v>
      </c>
      <c r="C43" s="24" t="s">
        <v>57</v>
      </c>
      <c r="D43" s="25">
        <f>500+5520</f>
        <v>6020</v>
      </c>
      <c r="E43" s="21" t="s">
        <v>12</v>
      </c>
      <c r="F43" s="20" t="s">
        <v>13</v>
      </c>
      <c r="G43" s="20" t="str">
        <f t="shared" si="0"/>
        <v>I-II-III-IV</v>
      </c>
      <c r="H43" s="20" t="s">
        <v>42</v>
      </c>
    </row>
    <row r="44" spans="1:8" ht="17.25" customHeight="1" x14ac:dyDescent="0.25">
      <c r="A44" s="22">
        <v>38</v>
      </c>
      <c r="B44" s="28">
        <v>42900000</v>
      </c>
      <c r="C44" s="24" t="s">
        <v>58</v>
      </c>
      <c r="D44" s="25">
        <v>300</v>
      </c>
      <c r="E44" s="21" t="s">
        <v>17</v>
      </c>
      <c r="F44" s="20" t="s">
        <v>13</v>
      </c>
      <c r="G44" s="20" t="str">
        <f t="shared" si="0"/>
        <v>I-II-III-IV</v>
      </c>
      <c r="H44" s="20"/>
    </row>
    <row r="45" spans="1:8" ht="42.75" customHeight="1" x14ac:dyDescent="0.25">
      <c r="A45" s="16">
        <v>39</v>
      </c>
      <c r="B45" s="28">
        <v>44100000</v>
      </c>
      <c r="C45" s="40" t="s">
        <v>59</v>
      </c>
      <c r="D45" s="25">
        <v>200</v>
      </c>
      <c r="E45" s="21" t="s">
        <v>12</v>
      </c>
      <c r="F45" s="20" t="s">
        <v>13</v>
      </c>
      <c r="G45" s="20" t="str">
        <f t="shared" si="0"/>
        <v>I-II-III-IV</v>
      </c>
      <c r="H45" s="20" t="s">
        <v>42</v>
      </c>
    </row>
    <row r="46" spans="1:8" ht="43.5" customHeight="1" x14ac:dyDescent="0.25">
      <c r="A46" s="22">
        <v>40</v>
      </c>
      <c r="B46" s="28">
        <v>45200000</v>
      </c>
      <c r="C46" s="24" t="s">
        <v>60</v>
      </c>
      <c r="D46" s="25">
        <f>1000000-67460</f>
        <v>932540</v>
      </c>
      <c r="E46" s="21" t="s">
        <v>29</v>
      </c>
      <c r="F46" s="20" t="s">
        <v>13</v>
      </c>
      <c r="G46" s="20" t="str">
        <f t="shared" si="0"/>
        <v>I-II-III-IV</v>
      </c>
      <c r="H46" s="20"/>
    </row>
    <row r="47" spans="1:8" ht="22.5" x14ac:dyDescent="0.25">
      <c r="A47" s="16">
        <v>41</v>
      </c>
      <c r="B47" s="28">
        <v>45400000</v>
      </c>
      <c r="C47" s="41" t="s">
        <v>61</v>
      </c>
      <c r="D47" s="25">
        <f>50000-2250</f>
        <v>47750</v>
      </c>
      <c r="E47" s="21" t="s">
        <v>29</v>
      </c>
      <c r="F47" s="20" t="s">
        <v>13</v>
      </c>
      <c r="G47" s="20" t="str">
        <f t="shared" si="0"/>
        <v>I-II-III-IV</v>
      </c>
      <c r="H47" s="20"/>
    </row>
    <row r="48" spans="1:8" ht="52.5" customHeight="1" x14ac:dyDescent="0.25">
      <c r="A48" s="22">
        <v>42</v>
      </c>
      <c r="B48" s="28">
        <v>48200000</v>
      </c>
      <c r="C48" s="42" t="s">
        <v>62</v>
      </c>
      <c r="D48" s="25">
        <v>5000</v>
      </c>
      <c r="E48" s="21" t="s">
        <v>12</v>
      </c>
      <c r="F48" s="20" t="s">
        <v>37</v>
      </c>
      <c r="G48" s="20" t="s">
        <v>37</v>
      </c>
      <c r="H48" s="20" t="s">
        <v>42</v>
      </c>
    </row>
    <row r="49" spans="1:8" ht="49.5" customHeight="1" x14ac:dyDescent="0.25">
      <c r="A49" s="16">
        <v>43</v>
      </c>
      <c r="B49" s="28">
        <v>48400000</v>
      </c>
      <c r="C49" s="41" t="s">
        <v>63</v>
      </c>
      <c r="D49" s="25">
        <v>500</v>
      </c>
      <c r="E49" s="21" t="s">
        <v>12</v>
      </c>
      <c r="F49" s="20" t="s">
        <v>13</v>
      </c>
      <c r="G49" s="20" t="str">
        <f t="shared" si="0"/>
        <v>I-II-III-IV</v>
      </c>
      <c r="H49" s="20" t="s">
        <v>42</v>
      </c>
    </row>
    <row r="50" spans="1:8" ht="54" customHeight="1" x14ac:dyDescent="0.25">
      <c r="A50" s="22">
        <v>44</v>
      </c>
      <c r="B50" s="28">
        <v>48600000</v>
      </c>
      <c r="C50" s="43" t="s">
        <v>64</v>
      </c>
      <c r="D50" s="25">
        <v>2250</v>
      </c>
      <c r="E50" s="21" t="s">
        <v>12</v>
      </c>
      <c r="F50" s="20" t="s">
        <v>13</v>
      </c>
      <c r="G50" s="20" t="str">
        <f t="shared" si="0"/>
        <v>I-II-III-IV</v>
      </c>
      <c r="H50" s="18" t="s">
        <v>65</v>
      </c>
    </row>
    <row r="51" spans="1:8" ht="38.25" customHeight="1" x14ac:dyDescent="0.25">
      <c r="A51" s="16">
        <v>45</v>
      </c>
      <c r="B51" s="28">
        <v>50100000</v>
      </c>
      <c r="C51" s="24" t="s">
        <v>66</v>
      </c>
      <c r="D51" s="25">
        <f>30000+3000</f>
        <v>33000</v>
      </c>
      <c r="E51" s="21" t="s">
        <v>29</v>
      </c>
      <c r="F51" s="20" t="s">
        <v>13</v>
      </c>
      <c r="G51" s="20" t="str">
        <f t="shared" si="0"/>
        <v>I-II-III-IV</v>
      </c>
      <c r="H51" s="21"/>
    </row>
    <row r="52" spans="1:8" ht="59.25" customHeight="1" x14ac:dyDescent="0.25">
      <c r="A52" s="22">
        <v>46</v>
      </c>
      <c r="B52" s="28">
        <v>50100000</v>
      </c>
      <c r="C52" s="24" t="s">
        <v>67</v>
      </c>
      <c r="D52" s="25">
        <v>10000</v>
      </c>
      <c r="E52" s="21" t="s">
        <v>12</v>
      </c>
      <c r="F52" s="20" t="s">
        <v>13</v>
      </c>
      <c r="G52" s="20" t="str">
        <f t="shared" si="0"/>
        <v>I-II-III-IV</v>
      </c>
      <c r="H52" s="21" t="s">
        <v>68</v>
      </c>
    </row>
    <row r="53" spans="1:8" ht="33.75" customHeight="1" x14ac:dyDescent="0.25">
      <c r="A53" s="16">
        <v>47</v>
      </c>
      <c r="B53" s="28">
        <v>50100000</v>
      </c>
      <c r="C53" s="24" t="s">
        <v>69</v>
      </c>
      <c r="D53" s="25">
        <v>10000</v>
      </c>
      <c r="E53" s="21" t="s">
        <v>17</v>
      </c>
      <c r="F53" s="20" t="s">
        <v>13</v>
      </c>
      <c r="G53" s="20" t="str">
        <f t="shared" si="0"/>
        <v>I-II-III-IV</v>
      </c>
      <c r="H53" s="21"/>
    </row>
    <row r="54" spans="1:8" ht="46.5" customHeight="1" x14ac:dyDescent="0.25">
      <c r="A54" s="22">
        <v>48</v>
      </c>
      <c r="B54" s="28">
        <v>50300000</v>
      </c>
      <c r="C54" s="24" t="s">
        <v>70</v>
      </c>
      <c r="D54" s="25">
        <v>9000</v>
      </c>
      <c r="E54" s="21" t="s">
        <v>12</v>
      </c>
      <c r="F54" s="20" t="s">
        <v>13</v>
      </c>
      <c r="G54" s="20" t="str">
        <f t="shared" si="0"/>
        <v>I-II-III-IV</v>
      </c>
      <c r="H54" s="21" t="s">
        <v>42</v>
      </c>
    </row>
    <row r="55" spans="1:8" ht="35.25" customHeight="1" x14ac:dyDescent="0.25">
      <c r="A55" s="16">
        <v>49</v>
      </c>
      <c r="B55" s="28">
        <v>50700000</v>
      </c>
      <c r="C55" s="24" t="s">
        <v>71</v>
      </c>
      <c r="D55" s="25">
        <v>5000</v>
      </c>
      <c r="E55" s="21" t="s">
        <v>12</v>
      </c>
      <c r="F55" s="20" t="s">
        <v>13</v>
      </c>
      <c r="G55" s="20" t="str">
        <f t="shared" si="0"/>
        <v>I-II-III-IV</v>
      </c>
      <c r="H55" s="20" t="s">
        <v>42</v>
      </c>
    </row>
    <row r="56" spans="1:8" ht="48" customHeight="1" x14ac:dyDescent="0.25">
      <c r="A56" s="22">
        <v>50</v>
      </c>
      <c r="B56" s="28">
        <v>50800000</v>
      </c>
      <c r="C56" s="24" t="s">
        <v>72</v>
      </c>
      <c r="D56" s="25">
        <v>500</v>
      </c>
      <c r="E56" s="21" t="s">
        <v>12</v>
      </c>
      <c r="F56" s="20" t="s">
        <v>37</v>
      </c>
      <c r="G56" s="20" t="str">
        <f t="shared" si="0"/>
        <v>II-III-IV</v>
      </c>
      <c r="H56" s="20" t="s">
        <v>42</v>
      </c>
    </row>
    <row r="57" spans="1:8" ht="46.5" customHeight="1" x14ac:dyDescent="0.25">
      <c r="A57" s="16">
        <v>51</v>
      </c>
      <c r="B57" s="28">
        <v>51300000</v>
      </c>
      <c r="C57" s="27" t="s">
        <v>73</v>
      </c>
      <c r="D57" s="25">
        <f>5000-500</f>
        <v>4500</v>
      </c>
      <c r="E57" s="21" t="s">
        <v>12</v>
      </c>
      <c r="F57" s="20" t="s">
        <v>13</v>
      </c>
      <c r="G57" s="20" t="str">
        <f t="shared" si="0"/>
        <v>I-II-III-IV</v>
      </c>
      <c r="H57" s="20" t="s">
        <v>42</v>
      </c>
    </row>
    <row r="58" spans="1:8" ht="75" customHeight="1" x14ac:dyDescent="0.25">
      <c r="A58" s="22">
        <v>52</v>
      </c>
      <c r="B58" s="29">
        <v>55100000</v>
      </c>
      <c r="C58" s="30" t="s">
        <v>74</v>
      </c>
      <c r="D58" s="31">
        <f>200000+100000-50000</f>
        <v>250000</v>
      </c>
      <c r="E58" s="32" t="s">
        <v>12</v>
      </c>
      <c r="F58" s="33" t="s">
        <v>13</v>
      </c>
      <c r="G58" s="33" t="str">
        <f t="shared" si="0"/>
        <v>I-II-III-IV</v>
      </c>
      <c r="H58" s="32" t="s">
        <v>26</v>
      </c>
    </row>
    <row r="59" spans="1:8" ht="53.25" customHeight="1" x14ac:dyDescent="0.25">
      <c r="A59" s="16">
        <v>53</v>
      </c>
      <c r="B59" s="28">
        <v>55100000</v>
      </c>
      <c r="C59" s="24" t="s">
        <v>75</v>
      </c>
      <c r="D59" s="25">
        <f>1000000-12000-3000-5000+55000-1100-5000-1500-150000-100000-50000-18000</f>
        <v>709400</v>
      </c>
      <c r="E59" s="21" t="s">
        <v>12</v>
      </c>
      <c r="F59" s="20" t="s">
        <v>13</v>
      </c>
      <c r="G59" s="20" t="str">
        <f t="shared" si="0"/>
        <v>I-II-III-IV</v>
      </c>
      <c r="H59" s="20" t="s">
        <v>23</v>
      </c>
    </row>
    <row r="60" spans="1:8" ht="42.75" customHeight="1" x14ac:dyDescent="0.25">
      <c r="A60" s="22">
        <v>54</v>
      </c>
      <c r="B60" s="29">
        <v>55300000</v>
      </c>
      <c r="C60" s="30" t="s">
        <v>76</v>
      </c>
      <c r="D60" s="31">
        <f>50000+50000</f>
        <v>100000</v>
      </c>
      <c r="E60" s="32" t="s">
        <v>12</v>
      </c>
      <c r="F60" s="33" t="s">
        <v>13</v>
      </c>
      <c r="G60" s="33" t="str">
        <f t="shared" si="0"/>
        <v>I-II-III-IV</v>
      </c>
      <c r="H60" s="32" t="s">
        <v>26</v>
      </c>
    </row>
    <row r="61" spans="1:8" ht="53.25" customHeight="1" x14ac:dyDescent="0.25">
      <c r="A61" s="16">
        <v>55</v>
      </c>
      <c r="B61" s="28">
        <v>55300000</v>
      </c>
      <c r="C61" s="24" t="s">
        <v>77</v>
      </c>
      <c r="D61" s="25">
        <f>400000-50000-10000-93200</f>
        <v>246800</v>
      </c>
      <c r="E61" s="21" t="s">
        <v>29</v>
      </c>
      <c r="F61" s="20" t="s">
        <v>13</v>
      </c>
      <c r="G61" s="20" t="str">
        <f t="shared" si="0"/>
        <v>I-II-III-IV</v>
      </c>
      <c r="H61" s="20"/>
    </row>
    <row r="62" spans="1:8" ht="37.5" customHeight="1" x14ac:dyDescent="0.25">
      <c r="A62" s="22">
        <v>56</v>
      </c>
      <c r="B62" s="28">
        <v>55300000</v>
      </c>
      <c r="C62" s="24" t="s">
        <v>78</v>
      </c>
      <c r="D62" s="25">
        <f>500000+100000</f>
        <v>600000</v>
      </c>
      <c r="E62" s="21" t="s">
        <v>12</v>
      </c>
      <c r="F62" s="20" t="s">
        <v>13</v>
      </c>
      <c r="G62" s="20" t="str">
        <f t="shared" si="0"/>
        <v>I-II-III-IV</v>
      </c>
      <c r="H62" s="20" t="s">
        <v>23</v>
      </c>
    </row>
    <row r="63" spans="1:8" ht="36.75" customHeight="1" x14ac:dyDescent="0.25">
      <c r="A63" s="16">
        <v>57</v>
      </c>
      <c r="B63" s="28">
        <v>55400000</v>
      </c>
      <c r="C63" s="24" t="s">
        <v>79</v>
      </c>
      <c r="D63" s="25">
        <f>30000+50000</f>
        <v>80000</v>
      </c>
      <c r="E63" s="21" t="s">
        <v>12</v>
      </c>
      <c r="F63" s="20" t="s">
        <v>13</v>
      </c>
      <c r="G63" s="20" t="str">
        <f t="shared" si="0"/>
        <v>I-II-III-IV</v>
      </c>
      <c r="H63" s="20" t="s">
        <v>23</v>
      </c>
    </row>
    <row r="64" spans="1:8" ht="42.75" customHeight="1" x14ac:dyDescent="0.25">
      <c r="A64" s="22">
        <v>58</v>
      </c>
      <c r="B64" s="28">
        <v>60100000</v>
      </c>
      <c r="C64" s="24" t="s">
        <v>80</v>
      </c>
      <c r="D64" s="25">
        <f>326102-17640+100000</f>
        <v>408462</v>
      </c>
      <c r="E64" s="21" t="s">
        <v>12</v>
      </c>
      <c r="F64" s="20" t="s">
        <v>13</v>
      </c>
      <c r="G64" s="20" t="str">
        <f t="shared" si="0"/>
        <v>I-II-III-IV</v>
      </c>
      <c r="H64" s="20" t="s">
        <v>23</v>
      </c>
    </row>
    <row r="65" spans="1:8" ht="49.5" customHeight="1" x14ac:dyDescent="0.25">
      <c r="A65" s="16">
        <v>59</v>
      </c>
      <c r="B65" s="28">
        <v>60400000</v>
      </c>
      <c r="C65" s="24" t="s">
        <v>81</v>
      </c>
      <c r="D65" s="25">
        <v>400000</v>
      </c>
      <c r="E65" s="21" t="s">
        <v>12</v>
      </c>
      <c r="F65" s="20" t="s">
        <v>13</v>
      </c>
      <c r="G65" s="20" t="str">
        <f t="shared" si="0"/>
        <v>I-II-III-IV</v>
      </c>
      <c r="H65" s="20" t="s">
        <v>23</v>
      </c>
    </row>
    <row r="66" spans="1:8" ht="78.75" customHeight="1" x14ac:dyDescent="0.25">
      <c r="A66" s="22">
        <v>60</v>
      </c>
      <c r="B66" s="29">
        <v>63100000</v>
      </c>
      <c r="C66" s="30" t="s">
        <v>82</v>
      </c>
      <c r="D66" s="31">
        <v>20000</v>
      </c>
      <c r="E66" s="32" t="s">
        <v>12</v>
      </c>
      <c r="F66" s="33" t="s">
        <v>13</v>
      </c>
      <c r="G66" s="33" t="str">
        <f t="shared" si="0"/>
        <v>I-II-III-IV</v>
      </c>
      <c r="H66" s="32" t="s">
        <v>26</v>
      </c>
    </row>
    <row r="67" spans="1:8" ht="67.5" x14ac:dyDescent="0.25">
      <c r="A67" s="16">
        <v>61</v>
      </c>
      <c r="B67" s="28">
        <v>63100000</v>
      </c>
      <c r="C67" s="24" t="s">
        <v>83</v>
      </c>
      <c r="D67" s="25">
        <f>70000-20000+93200</f>
        <v>143200</v>
      </c>
      <c r="E67" s="21" t="s">
        <v>29</v>
      </c>
      <c r="F67" s="20" t="s">
        <v>13</v>
      </c>
      <c r="G67" s="20" t="str">
        <f t="shared" si="0"/>
        <v>I-II-III-IV</v>
      </c>
      <c r="H67" s="21"/>
    </row>
    <row r="68" spans="1:8" ht="37.5" customHeight="1" x14ac:dyDescent="0.25">
      <c r="A68" s="22">
        <v>62</v>
      </c>
      <c r="B68" s="28">
        <v>63500000</v>
      </c>
      <c r="C68" s="24" t="s">
        <v>84</v>
      </c>
      <c r="D68" s="25">
        <v>150000</v>
      </c>
      <c r="E68" s="21" t="s">
        <v>12</v>
      </c>
      <c r="F68" s="20" t="s">
        <v>13</v>
      </c>
      <c r="G68" s="20" t="str">
        <f t="shared" si="0"/>
        <v>I-II-III-IV</v>
      </c>
      <c r="H68" s="21" t="s">
        <v>23</v>
      </c>
    </row>
    <row r="69" spans="1:8" ht="48" customHeight="1" x14ac:dyDescent="0.25">
      <c r="A69" s="16">
        <v>63</v>
      </c>
      <c r="B69" s="28">
        <v>63700000</v>
      </c>
      <c r="C69" s="24" t="s">
        <v>85</v>
      </c>
      <c r="D69" s="25">
        <v>5000</v>
      </c>
      <c r="E69" s="21" t="s">
        <v>12</v>
      </c>
      <c r="F69" s="20" t="s">
        <v>13</v>
      </c>
      <c r="G69" s="20" t="str">
        <f t="shared" si="0"/>
        <v>I-II-III-IV</v>
      </c>
      <c r="H69" s="21" t="s">
        <v>42</v>
      </c>
    </row>
    <row r="70" spans="1:8" ht="35.25" customHeight="1" x14ac:dyDescent="0.25">
      <c r="A70" s="22">
        <v>64</v>
      </c>
      <c r="B70" s="28">
        <v>64100000</v>
      </c>
      <c r="C70" s="24" t="s">
        <v>86</v>
      </c>
      <c r="D70" s="25">
        <f>9999+12000</f>
        <v>21999</v>
      </c>
      <c r="E70" s="21" t="s">
        <v>12</v>
      </c>
      <c r="F70" s="20" t="s">
        <v>13</v>
      </c>
      <c r="G70" s="20" t="str">
        <f t="shared" si="0"/>
        <v>I-II-III-IV</v>
      </c>
      <c r="H70" s="21" t="s">
        <v>42</v>
      </c>
    </row>
    <row r="71" spans="1:8" ht="22.5" x14ac:dyDescent="0.25">
      <c r="A71" s="16">
        <v>65</v>
      </c>
      <c r="B71" s="28">
        <v>64200000</v>
      </c>
      <c r="C71" s="27" t="s">
        <v>87</v>
      </c>
      <c r="D71" s="25">
        <v>40000</v>
      </c>
      <c r="E71" s="21" t="s">
        <v>17</v>
      </c>
      <c r="F71" s="20" t="s">
        <v>13</v>
      </c>
      <c r="G71" s="20" t="str">
        <f t="shared" ref="G71:G123" si="1">F71</f>
        <v>I-II-III-IV</v>
      </c>
      <c r="H71" s="20"/>
    </row>
    <row r="72" spans="1:8" ht="59.25" customHeight="1" x14ac:dyDescent="0.25">
      <c r="A72" s="22">
        <v>66</v>
      </c>
      <c r="B72" s="28">
        <v>64200000</v>
      </c>
      <c r="C72" s="27" t="s">
        <v>88</v>
      </c>
      <c r="D72" s="25">
        <v>900</v>
      </c>
      <c r="E72" s="21" t="s">
        <v>12</v>
      </c>
      <c r="F72" s="20" t="s">
        <v>13</v>
      </c>
      <c r="G72" s="20" t="str">
        <f t="shared" si="1"/>
        <v>I-II-III-IV</v>
      </c>
      <c r="H72" s="18" t="s">
        <v>89</v>
      </c>
    </row>
    <row r="73" spans="1:8" ht="35.25" customHeight="1" x14ac:dyDescent="0.25">
      <c r="A73" s="16">
        <v>67</v>
      </c>
      <c r="B73" s="28">
        <v>64200000</v>
      </c>
      <c r="C73" s="41" t="s">
        <v>90</v>
      </c>
      <c r="D73" s="25">
        <f>2000-900</f>
        <v>1100</v>
      </c>
      <c r="E73" s="21" t="s">
        <v>12</v>
      </c>
      <c r="F73" s="20" t="s">
        <v>13</v>
      </c>
      <c r="G73" s="20" t="str">
        <f t="shared" si="1"/>
        <v>I-II-III-IV</v>
      </c>
      <c r="H73" s="20" t="s">
        <v>42</v>
      </c>
    </row>
    <row r="74" spans="1:8" ht="35.25" customHeight="1" x14ac:dyDescent="0.25">
      <c r="A74" s="22">
        <v>68</v>
      </c>
      <c r="B74" s="28">
        <v>65100000</v>
      </c>
      <c r="C74" s="42" t="s">
        <v>91</v>
      </c>
      <c r="D74" s="25">
        <v>1000</v>
      </c>
      <c r="E74" s="21" t="s">
        <v>12</v>
      </c>
      <c r="F74" s="20" t="s">
        <v>13</v>
      </c>
      <c r="G74" s="20" t="str">
        <f t="shared" si="1"/>
        <v>I-II-III-IV</v>
      </c>
      <c r="H74" s="20" t="s">
        <v>42</v>
      </c>
    </row>
    <row r="75" spans="1:8" ht="35.25" customHeight="1" x14ac:dyDescent="0.25">
      <c r="A75" s="16">
        <v>69</v>
      </c>
      <c r="B75" s="28">
        <v>66100000</v>
      </c>
      <c r="C75" s="24" t="s">
        <v>92</v>
      </c>
      <c r="D75" s="25">
        <v>500</v>
      </c>
      <c r="E75" s="21" t="s">
        <v>12</v>
      </c>
      <c r="F75" s="20" t="s">
        <v>13</v>
      </c>
      <c r="G75" s="20" t="str">
        <f t="shared" si="1"/>
        <v>I-II-III-IV</v>
      </c>
      <c r="H75" s="20" t="s">
        <v>42</v>
      </c>
    </row>
    <row r="76" spans="1:8" ht="56.25" x14ac:dyDescent="0.25">
      <c r="A76" s="22">
        <v>70</v>
      </c>
      <c r="B76" s="28">
        <v>66500000</v>
      </c>
      <c r="C76" s="24" t="s">
        <v>93</v>
      </c>
      <c r="D76" s="25">
        <v>19000</v>
      </c>
      <c r="E76" s="21" t="s">
        <v>17</v>
      </c>
      <c r="F76" s="20" t="s">
        <v>13</v>
      </c>
      <c r="G76" s="20" t="str">
        <f t="shared" si="1"/>
        <v>I-II-III-IV</v>
      </c>
      <c r="H76" s="20"/>
    </row>
    <row r="77" spans="1:8" ht="34.5" customHeight="1" x14ac:dyDescent="0.25">
      <c r="A77" s="16">
        <v>71</v>
      </c>
      <c r="B77" s="28">
        <v>71600000</v>
      </c>
      <c r="C77" s="24" t="s">
        <v>94</v>
      </c>
      <c r="D77" s="25">
        <v>2000</v>
      </c>
      <c r="E77" s="21" t="s">
        <v>12</v>
      </c>
      <c r="F77" s="20" t="s">
        <v>13</v>
      </c>
      <c r="G77" s="20" t="str">
        <f t="shared" si="1"/>
        <v>I-II-III-IV</v>
      </c>
      <c r="H77" s="20" t="s">
        <v>42</v>
      </c>
    </row>
    <row r="78" spans="1:8" ht="33" customHeight="1" x14ac:dyDescent="0.25">
      <c r="A78" s="22">
        <v>72</v>
      </c>
      <c r="B78" s="28">
        <v>71300000</v>
      </c>
      <c r="C78" s="24" t="s">
        <v>95</v>
      </c>
      <c r="D78" s="25">
        <v>5000</v>
      </c>
      <c r="E78" s="21" t="s">
        <v>12</v>
      </c>
      <c r="F78" s="20" t="s">
        <v>13</v>
      </c>
      <c r="G78" s="20" t="str">
        <f t="shared" si="1"/>
        <v>I-II-III-IV</v>
      </c>
      <c r="H78" s="44" t="s">
        <v>42</v>
      </c>
    </row>
    <row r="79" spans="1:8" ht="42.75" customHeight="1" x14ac:dyDescent="0.25">
      <c r="A79" s="16">
        <v>73</v>
      </c>
      <c r="B79" s="28">
        <v>72200000</v>
      </c>
      <c r="C79" s="24" t="s">
        <v>96</v>
      </c>
      <c r="D79" s="25">
        <f>60000-55000</f>
        <v>5000</v>
      </c>
      <c r="E79" s="21" t="s">
        <v>12</v>
      </c>
      <c r="F79" s="20" t="s">
        <v>13</v>
      </c>
      <c r="G79" s="20" t="str">
        <f t="shared" si="1"/>
        <v>I-II-III-IV</v>
      </c>
      <c r="H79" s="44" t="s">
        <v>42</v>
      </c>
    </row>
    <row r="80" spans="1:8" ht="48" customHeight="1" x14ac:dyDescent="0.25">
      <c r="A80" s="22">
        <v>74</v>
      </c>
      <c r="B80" s="28">
        <v>72200000</v>
      </c>
      <c r="C80" s="24" t="s">
        <v>97</v>
      </c>
      <c r="D80" s="25">
        <v>17000</v>
      </c>
      <c r="E80" s="21" t="s">
        <v>12</v>
      </c>
      <c r="F80" s="20" t="s">
        <v>13</v>
      </c>
      <c r="G80" s="20" t="str">
        <f t="shared" si="1"/>
        <v>I-II-III-IV</v>
      </c>
      <c r="H80" s="20" t="s">
        <v>98</v>
      </c>
    </row>
    <row r="81" spans="1:8" ht="69" customHeight="1" x14ac:dyDescent="0.25">
      <c r="A81" s="16">
        <v>75</v>
      </c>
      <c r="B81" s="29">
        <v>72400000</v>
      </c>
      <c r="C81" s="30" t="s">
        <v>99</v>
      </c>
      <c r="D81" s="31">
        <f>31400+50000</f>
        <v>81400</v>
      </c>
      <c r="E81" s="32" t="s">
        <v>12</v>
      </c>
      <c r="F81" s="33" t="s">
        <v>13</v>
      </c>
      <c r="G81" s="33" t="str">
        <f t="shared" si="1"/>
        <v>I-II-III-IV</v>
      </c>
      <c r="H81" s="32" t="s">
        <v>26</v>
      </c>
    </row>
    <row r="82" spans="1:8" ht="34.5" x14ac:dyDescent="0.25">
      <c r="A82" s="22">
        <v>76</v>
      </c>
      <c r="B82" s="28">
        <v>72400000</v>
      </c>
      <c r="C82" s="36" t="s">
        <v>100</v>
      </c>
      <c r="D82" s="25">
        <f>700000-31400-1193</f>
        <v>667407</v>
      </c>
      <c r="E82" s="21" t="s">
        <v>29</v>
      </c>
      <c r="F82" s="20" t="s">
        <v>13</v>
      </c>
      <c r="G82" s="20" t="str">
        <f t="shared" si="1"/>
        <v>I-II-III-IV</v>
      </c>
      <c r="H82" s="20"/>
    </row>
    <row r="83" spans="1:8" ht="34.5" customHeight="1" x14ac:dyDescent="0.25">
      <c r="A83" s="16">
        <v>77</v>
      </c>
      <c r="B83" s="45"/>
      <c r="C83" s="46" t="s">
        <v>101</v>
      </c>
      <c r="D83" s="47">
        <v>1193</v>
      </c>
      <c r="E83" s="48"/>
      <c r="F83" s="49" t="s">
        <v>102</v>
      </c>
      <c r="G83" s="49" t="s">
        <v>102</v>
      </c>
      <c r="H83" s="49" t="s">
        <v>103</v>
      </c>
    </row>
    <row r="84" spans="1:8" ht="81.75" customHeight="1" x14ac:dyDescent="0.25">
      <c r="A84" s="22">
        <v>78</v>
      </c>
      <c r="B84" s="28">
        <v>72400000</v>
      </c>
      <c r="C84" s="27" t="s">
        <v>104</v>
      </c>
      <c r="D84" s="25">
        <v>25000</v>
      </c>
      <c r="E84" s="21" t="s">
        <v>12</v>
      </c>
      <c r="F84" s="20" t="s">
        <v>13</v>
      </c>
      <c r="G84" s="20" t="str">
        <f t="shared" si="1"/>
        <v>I-II-III-IV</v>
      </c>
      <c r="H84" s="20" t="s">
        <v>105</v>
      </c>
    </row>
    <row r="85" spans="1:8" ht="57" customHeight="1" x14ac:dyDescent="0.25">
      <c r="A85" s="16">
        <v>79</v>
      </c>
      <c r="B85" s="29">
        <v>73100000</v>
      </c>
      <c r="C85" s="30" t="s">
        <v>106</v>
      </c>
      <c r="D85" s="31">
        <v>195000</v>
      </c>
      <c r="E85" s="32" t="s">
        <v>12</v>
      </c>
      <c r="F85" s="33" t="s">
        <v>13</v>
      </c>
      <c r="G85" s="33" t="str">
        <f t="shared" si="1"/>
        <v>I-II-III-IV</v>
      </c>
      <c r="H85" s="32" t="s">
        <v>26</v>
      </c>
    </row>
    <row r="86" spans="1:8" ht="36" customHeight="1" x14ac:dyDescent="0.25">
      <c r="A86" s="22">
        <v>80</v>
      </c>
      <c r="B86" s="28">
        <v>73100000</v>
      </c>
      <c r="C86" s="24" t="s">
        <v>107</v>
      </c>
      <c r="D86" s="25">
        <f>200000-195000</f>
        <v>5000</v>
      </c>
      <c r="E86" s="21" t="s">
        <v>12</v>
      </c>
      <c r="F86" s="20" t="s">
        <v>13</v>
      </c>
      <c r="G86" s="20" t="str">
        <f t="shared" si="1"/>
        <v>I-II-III-IV</v>
      </c>
      <c r="H86" s="20" t="s">
        <v>42</v>
      </c>
    </row>
    <row r="87" spans="1:8" ht="75" customHeight="1" x14ac:dyDescent="0.25">
      <c r="A87" s="16">
        <v>81</v>
      </c>
      <c r="B87" s="29">
        <v>79300000</v>
      </c>
      <c r="C87" s="30" t="s">
        <v>108</v>
      </c>
      <c r="D87" s="31">
        <f>5000000+2012000-3300-14331.69-50000</f>
        <v>6944368.3099999996</v>
      </c>
      <c r="E87" s="32" t="s">
        <v>12</v>
      </c>
      <c r="F87" s="33" t="s">
        <v>13</v>
      </c>
      <c r="G87" s="33" t="str">
        <f t="shared" si="1"/>
        <v>I-II-III-IV</v>
      </c>
      <c r="H87" s="32" t="s">
        <v>26</v>
      </c>
    </row>
    <row r="88" spans="1:8" ht="70.5" customHeight="1" x14ac:dyDescent="0.25">
      <c r="A88" s="22">
        <v>82</v>
      </c>
      <c r="B88" s="50">
        <v>79300000</v>
      </c>
      <c r="C88" s="51" t="s">
        <v>109</v>
      </c>
      <c r="D88" s="52">
        <f>14331.69</f>
        <v>14331.69</v>
      </c>
      <c r="E88" s="53" t="s">
        <v>12</v>
      </c>
      <c r="F88" s="54" t="s">
        <v>13</v>
      </c>
      <c r="G88" s="54" t="str">
        <f t="shared" si="1"/>
        <v>I-II-III-IV</v>
      </c>
      <c r="H88" s="53" t="s">
        <v>110</v>
      </c>
    </row>
    <row r="89" spans="1:8" ht="42.75" customHeight="1" x14ac:dyDescent="0.25">
      <c r="A89" s="16">
        <v>83</v>
      </c>
      <c r="B89" s="28">
        <v>79300000</v>
      </c>
      <c r="C89" s="24" t="s">
        <v>111</v>
      </c>
      <c r="D89" s="25">
        <f>6000000-5000000-14783-608048.9</f>
        <v>377168.1</v>
      </c>
      <c r="E89" s="21" t="s">
        <v>29</v>
      </c>
      <c r="F89" s="20" t="s">
        <v>13</v>
      </c>
      <c r="G89" s="20" t="str">
        <f t="shared" si="1"/>
        <v>I-II-III-IV</v>
      </c>
      <c r="H89" s="20"/>
    </row>
    <row r="90" spans="1:8" ht="45" customHeight="1" x14ac:dyDescent="0.25">
      <c r="A90" s="22">
        <v>84</v>
      </c>
      <c r="B90" s="45"/>
      <c r="C90" s="46" t="s">
        <v>112</v>
      </c>
      <c r="D90" s="47">
        <v>14783</v>
      </c>
      <c r="E90" s="48"/>
      <c r="F90" s="49" t="s">
        <v>102</v>
      </c>
      <c r="G90" s="49" t="s">
        <v>102</v>
      </c>
      <c r="H90" s="49" t="s">
        <v>113</v>
      </c>
    </row>
    <row r="91" spans="1:8" ht="59.25" customHeight="1" x14ac:dyDescent="0.25">
      <c r="A91" s="16">
        <v>85</v>
      </c>
      <c r="B91" s="29">
        <v>79400000</v>
      </c>
      <c r="C91" s="30" t="s">
        <v>114</v>
      </c>
      <c r="D91" s="31">
        <v>200000</v>
      </c>
      <c r="E91" s="32" t="s">
        <v>12</v>
      </c>
      <c r="F91" s="33" t="s">
        <v>13</v>
      </c>
      <c r="G91" s="33" t="str">
        <f t="shared" ref="G91" si="2">F91</f>
        <v>I-II-III-IV</v>
      </c>
      <c r="H91" s="32" t="s">
        <v>26</v>
      </c>
    </row>
    <row r="92" spans="1:8" ht="40.5" customHeight="1" x14ac:dyDescent="0.25">
      <c r="A92" s="22">
        <v>86</v>
      </c>
      <c r="B92" s="28">
        <v>79400000</v>
      </c>
      <c r="C92" s="24" t="s">
        <v>115</v>
      </c>
      <c r="D92" s="25">
        <f>500000-200000-40000-100000</f>
        <v>160000</v>
      </c>
      <c r="E92" s="21" t="s">
        <v>29</v>
      </c>
      <c r="F92" s="20" t="s">
        <v>13</v>
      </c>
      <c r="G92" s="20" t="str">
        <f t="shared" si="1"/>
        <v>I-II-III-IV</v>
      </c>
      <c r="H92" s="21"/>
    </row>
    <row r="93" spans="1:8" ht="37.5" customHeight="1" x14ac:dyDescent="0.25">
      <c r="A93" s="16">
        <v>87</v>
      </c>
      <c r="B93" s="28">
        <v>79500000</v>
      </c>
      <c r="C93" s="24" t="s">
        <v>116</v>
      </c>
      <c r="D93" s="25">
        <v>9000</v>
      </c>
      <c r="E93" s="21" t="s">
        <v>12</v>
      </c>
      <c r="F93" s="20" t="s">
        <v>13</v>
      </c>
      <c r="G93" s="20" t="str">
        <f t="shared" si="1"/>
        <v>I-II-III-IV</v>
      </c>
      <c r="H93" s="20" t="s">
        <v>42</v>
      </c>
    </row>
    <row r="94" spans="1:8" ht="41.25" customHeight="1" x14ac:dyDescent="0.25">
      <c r="A94" s="22">
        <v>88</v>
      </c>
      <c r="B94" s="28">
        <v>79500000</v>
      </c>
      <c r="C94" s="24" t="s">
        <v>117</v>
      </c>
      <c r="D94" s="25">
        <v>80000</v>
      </c>
      <c r="E94" s="21" t="s">
        <v>12</v>
      </c>
      <c r="F94" s="20" t="s">
        <v>13</v>
      </c>
      <c r="G94" s="20" t="str">
        <f t="shared" si="1"/>
        <v>I-II-III-IV</v>
      </c>
      <c r="H94" s="20" t="s">
        <v>65</v>
      </c>
    </row>
    <row r="95" spans="1:8" ht="28.5" customHeight="1" x14ac:dyDescent="0.25">
      <c r="A95" s="16">
        <v>89</v>
      </c>
      <c r="B95" s="28">
        <v>79600000</v>
      </c>
      <c r="C95" s="55" t="s">
        <v>118</v>
      </c>
      <c r="D95" s="25">
        <v>100</v>
      </c>
      <c r="E95" s="21" t="s">
        <v>12</v>
      </c>
      <c r="F95" s="20" t="s">
        <v>13</v>
      </c>
      <c r="G95" s="20" t="str">
        <f t="shared" si="1"/>
        <v>I-II-III-IV</v>
      </c>
      <c r="H95" s="20" t="s">
        <v>42</v>
      </c>
    </row>
    <row r="96" spans="1:8" ht="59.25" customHeight="1" x14ac:dyDescent="0.25">
      <c r="A96" s="22">
        <v>90</v>
      </c>
      <c r="B96" s="28">
        <v>79700000</v>
      </c>
      <c r="C96" s="24" t="s">
        <v>119</v>
      </c>
      <c r="D96" s="25">
        <v>107040</v>
      </c>
      <c r="E96" s="21" t="s">
        <v>12</v>
      </c>
      <c r="F96" s="20" t="s">
        <v>13</v>
      </c>
      <c r="G96" s="20" t="str">
        <f t="shared" si="1"/>
        <v>I-II-III-IV</v>
      </c>
      <c r="H96" s="56" t="s">
        <v>120</v>
      </c>
    </row>
    <row r="97" spans="1:8" ht="33.75" customHeight="1" x14ac:dyDescent="0.25">
      <c r="A97" s="16">
        <v>91</v>
      </c>
      <c r="B97" s="28">
        <v>79700000</v>
      </c>
      <c r="C97" s="24" t="s">
        <v>121</v>
      </c>
      <c r="D97" s="25">
        <f>90000-89400</f>
        <v>600</v>
      </c>
      <c r="E97" s="21" t="s">
        <v>12</v>
      </c>
      <c r="F97" s="20" t="s">
        <v>13</v>
      </c>
      <c r="G97" s="20" t="str">
        <f t="shared" si="1"/>
        <v>I-II-III-IV</v>
      </c>
      <c r="H97" s="21" t="s">
        <v>42</v>
      </c>
    </row>
    <row r="98" spans="1:8" ht="23.25" customHeight="1" x14ac:dyDescent="0.25">
      <c r="A98" s="22">
        <v>92</v>
      </c>
      <c r="B98" s="57">
        <v>79800000</v>
      </c>
      <c r="C98" s="24" t="s">
        <v>122</v>
      </c>
      <c r="D98" s="25">
        <f>100000+200000-147646</f>
        <v>152354</v>
      </c>
      <c r="E98" s="21" t="s">
        <v>29</v>
      </c>
      <c r="F98" s="20" t="s">
        <v>13</v>
      </c>
      <c r="G98" s="20" t="str">
        <f t="shared" si="1"/>
        <v>I-II-III-IV</v>
      </c>
      <c r="H98" s="20"/>
    </row>
    <row r="99" spans="1:8" ht="34.5" customHeight="1" x14ac:dyDescent="0.25">
      <c r="A99" s="16">
        <v>93</v>
      </c>
      <c r="B99" s="45"/>
      <c r="C99" s="46" t="s">
        <v>123</v>
      </c>
      <c r="D99" s="47">
        <v>147646</v>
      </c>
      <c r="E99" s="48"/>
      <c r="F99" s="49" t="s">
        <v>102</v>
      </c>
      <c r="G99" s="49" t="s">
        <v>102</v>
      </c>
      <c r="H99" s="49" t="s">
        <v>124</v>
      </c>
    </row>
    <row r="100" spans="1:8" ht="45.75" customHeight="1" x14ac:dyDescent="0.25">
      <c r="A100" s="22">
        <v>94</v>
      </c>
      <c r="B100" s="29">
        <v>79900000</v>
      </c>
      <c r="C100" s="30" t="s">
        <v>125</v>
      </c>
      <c r="D100" s="31">
        <f>3150000+270000</f>
        <v>3420000</v>
      </c>
      <c r="E100" s="32" t="s">
        <v>12</v>
      </c>
      <c r="F100" s="33" t="s">
        <v>13</v>
      </c>
      <c r="G100" s="33" t="str">
        <f t="shared" ref="G100:G103" si="3">F100</f>
        <v>I-II-III-IV</v>
      </c>
      <c r="H100" s="32" t="s">
        <v>26</v>
      </c>
    </row>
    <row r="101" spans="1:8" ht="41.25" customHeight="1" x14ac:dyDescent="0.25">
      <c r="A101" s="16">
        <v>95</v>
      </c>
      <c r="B101" s="57">
        <v>79900000</v>
      </c>
      <c r="C101" s="24" t="s">
        <v>126</v>
      </c>
      <c r="D101" s="58">
        <f>6052000-3150000-2012000-200000-270000</f>
        <v>420000</v>
      </c>
      <c r="E101" s="59" t="s">
        <v>29</v>
      </c>
      <c r="F101" s="18" t="s">
        <v>13</v>
      </c>
      <c r="G101" s="18" t="str">
        <f t="shared" si="3"/>
        <v>I-II-III-IV</v>
      </c>
      <c r="H101" s="59"/>
    </row>
    <row r="102" spans="1:8" ht="56.25" customHeight="1" x14ac:dyDescent="0.25">
      <c r="A102" s="22">
        <v>96</v>
      </c>
      <c r="B102" s="60">
        <v>79900000</v>
      </c>
      <c r="C102" s="61" t="s">
        <v>127</v>
      </c>
      <c r="D102" s="62">
        <v>653048.9</v>
      </c>
      <c r="E102" s="63" t="s">
        <v>12</v>
      </c>
      <c r="F102" s="64" t="s">
        <v>13</v>
      </c>
      <c r="G102" s="64" t="str">
        <f t="shared" si="3"/>
        <v>I-II-III-IV</v>
      </c>
      <c r="H102" s="63" t="s">
        <v>128</v>
      </c>
    </row>
    <row r="103" spans="1:8" ht="57.75" customHeight="1" x14ac:dyDescent="0.25">
      <c r="A103" s="16">
        <v>97</v>
      </c>
      <c r="B103" s="29">
        <v>80500000</v>
      </c>
      <c r="C103" s="30" t="s">
        <v>129</v>
      </c>
      <c r="D103" s="31">
        <v>400000</v>
      </c>
      <c r="E103" s="32" t="s">
        <v>12</v>
      </c>
      <c r="F103" s="33" t="s">
        <v>13</v>
      </c>
      <c r="G103" s="33" t="str">
        <f t="shared" si="3"/>
        <v>I-II-III-IV</v>
      </c>
      <c r="H103" s="32" t="s">
        <v>26</v>
      </c>
    </row>
    <row r="104" spans="1:8" ht="42.75" customHeight="1" x14ac:dyDescent="0.25">
      <c r="A104" s="22">
        <v>98</v>
      </c>
      <c r="B104" s="28">
        <v>80500000</v>
      </c>
      <c r="C104" s="24" t="s">
        <v>130</v>
      </c>
      <c r="D104" s="25">
        <f>450000-400000-45000</f>
        <v>5000</v>
      </c>
      <c r="E104" s="21" t="s">
        <v>12</v>
      </c>
      <c r="F104" s="20" t="s">
        <v>13</v>
      </c>
      <c r="G104" s="20" t="str">
        <f t="shared" si="1"/>
        <v>I-II-III-IV</v>
      </c>
      <c r="H104" s="21" t="s">
        <v>42</v>
      </c>
    </row>
    <row r="105" spans="1:8" ht="48.75" customHeight="1" x14ac:dyDescent="0.25">
      <c r="A105" s="16">
        <v>99</v>
      </c>
      <c r="B105" s="28">
        <v>90400000</v>
      </c>
      <c r="C105" s="24" t="s">
        <v>131</v>
      </c>
      <c r="D105" s="25">
        <v>2000</v>
      </c>
      <c r="E105" s="21" t="s">
        <v>12</v>
      </c>
      <c r="F105" s="20" t="s">
        <v>13</v>
      </c>
      <c r="G105" s="20" t="str">
        <f t="shared" si="1"/>
        <v>I-II-III-IV</v>
      </c>
      <c r="H105" s="21" t="s">
        <v>42</v>
      </c>
    </row>
    <row r="106" spans="1:8" ht="33" customHeight="1" x14ac:dyDescent="0.25">
      <c r="A106" s="22">
        <v>100</v>
      </c>
      <c r="B106" s="28">
        <v>90900000</v>
      </c>
      <c r="C106" s="24" t="s">
        <v>132</v>
      </c>
      <c r="D106" s="25">
        <f>9999+10000</f>
        <v>19999</v>
      </c>
      <c r="E106" s="21" t="s">
        <v>29</v>
      </c>
      <c r="F106" s="20" t="s">
        <v>13</v>
      </c>
      <c r="G106" s="20" t="str">
        <f t="shared" si="1"/>
        <v>I-II-III-IV</v>
      </c>
      <c r="H106" s="21"/>
    </row>
    <row r="107" spans="1:8" ht="54" customHeight="1" x14ac:dyDescent="0.25">
      <c r="A107" s="16">
        <v>101</v>
      </c>
      <c r="B107" s="29">
        <v>92100000</v>
      </c>
      <c r="C107" s="30" t="s">
        <v>133</v>
      </c>
      <c r="D107" s="31">
        <f>1000000-100000</f>
        <v>900000</v>
      </c>
      <c r="E107" s="32" t="s">
        <v>12</v>
      </c>
      <c r="F107" s="33" t="s">
        <v>13</v>
      </c>
      <c r="G107" s="33" t="str">
        <f t="shared" si="1"/>
        <v>I-II-III-IV</v>
      </c>
      <c r="H107" s="32" t="s">
        <v>26</v>
      </c>
    </row>
    <row r="108" spans="1:8" ht="44.25" customHeight="1" x14ac:dyDescent="0.25">
      <c r="A108" s="22">
        <v>102</v>
      </c>
      <c r="B108" s="28">
        <v>92200000</v>
      </c>
      <c r="C108" s="24" t="s">
        <v>134</v>
      </c>
      <c r="D108" s="25">
        <f>5000-100</f>
        <v>4900</v>
      </c>
      <c r="E108" s="21" t="s">
        <v>12</v>
      </c>
      <c r="F108" s="20" t="s">
        <v>13</v>
      </c>
      <c r="G108" s="20" t="str">
        <f t="shared" si="1"/>
        <v>I-II-III-IV</v>
      </c>
      <c r="H108" s="20" t="s">
        <v>42</v>
      </c>
    </row>
    <row r="109" spans="1:8" ht="48" customHeight="1" x14ac:dyDescent="0.25">
      <c r="A109" s="16">
        <v>103</v>
      </c>
      <c r="B109" s="29">
        <v>92300000</v>
      </c>
      <c r="C109" s="30" t="s">
        <v>135</v>
      </c>
      <c r="D109" s="31">
        <f>100000+100000</f>
        <v>200000</v>
      </c>
      <c r="E109" s="32" t="s">
        <v>12</v>
      </c>
      <c r="F109" s="33" t="s">
        <v>13</v>
      </c>
      <c r="G109" s="33" t="str">
        <f t="shared" si="1"/>
        <v>I-II-III-IV</v>
      </c>
      <c r="H109" s="32" t="s">
        <v>26</v>
      </c>
    </row>
    <row r="110" spans="1:8" ht="45" x14ac:dyDescent="0.25">
      <c r="A110" s="22">
        <v>104</v>
      </c>
      <c r="B110" s="57">
        <v>92300000</v>
      </c>
      <c r="C110" s="24" t="s">
        <v>136</v>
      </c>
      <c r="D110" s="25">
        <f>200000-100000-20000</f>
        <v>80000</v>
      </c>
      <c r="E110" s="21" t="s">
        <v>29</v>
      </c>
      <c r="F110" s="20" t="s">
        <v>13</v>
      </c>
      <c r="G110" s="20" t="str">
        <f t="shared" si="1"/>
        <v>I-II-III-IV</v>
      </c>
      <c r="H110" s="20"/>
    </row>
    <row r="111" spans="1:8" ht="37.5" customHeight="1" x14ac:dyDescent="0.25">
      <c r="A111" s="16">
        <v>105</v>
      </c>
      <c r="B111" s="57">
        <v>92300000</v>
      </c>
      <c r="C111" s="24" t="s">
        <v>137</v>
      </c>
      <c r="D111" s="25">
        <f>20000+50000+18000</f>
        <v>88000</v>
      </c>
      <c r="E111" s="21" t="s">
        <v>12</v>
      </c>
      <c r="F111" s="20" t="s">
        <v>13</v>
      </c>
      <c r="G111" s="20" t="str">
        <f t="shared" si="1"/>
        <v>I-II-III-IV</v>
      </c>
      <c r="H111" s="20" t="s">
        <v>138</v>
      </c>
    </row>
    <row r="112" spans="1:8" ht="47.25" customHeight="1" x14ac:dyDescent="0.25">
      <c r="A112" s="22">
        <v>106</v>
      </c>
      <c r="B112" s="29">
        <v>92400000</v>
      </c>
      <c r="C112" s="30" t="s">
        <v>139</v>
      </c>
      <c r="D112" s="31">
        <f>22000+3300</f>
        <v>25300</v>
      </c>
      <c r="E112" s="32" t="s">
        <v>12</v>
      </c>
      <c r="F112" s="33" t="s">
        <v>13</v>
      </c>
      <c r="G112" s="33" t="str">
        <f t="shared" si="1"/>
        <v>I-II-III-IV</v>
      </c>
      <c r="H112" s="32" t="s">
        <v>26</v>
      </c>
    </row>
    <row r="113" spans="1:8" ht="48.75" customHeight="1" x14ac:dyDescent="0.25">
      <c r="A113" s="16">
        <v>107</v>
      </c>
      <c r="B113" s="28">
        <v>92400000</v>
      </c>
      <c r="C113" s="24" t="s">
        <v>140</v>
      </c>
      <c r="D113" s="25">
        <f>25000-22000</f>
        <v>3000</v>
      </c>
      <c r="E113" s="21" t="s">
        <v>12</v>
      </c>
      <c r="F113" s="20" t="s">
        <v>13</v>
      </c>
      <c r="G113" s="20" t="str">
        <f t="shared" si="1"/>
        <v>I-II-III-IV</v>
      </c>
      <c r="H113" s="20" t="s">
        <v>42</v>
      </c>
    </row>
    <row r="114" spans="1:8" ht="33.75" customHeight="1" x14ac:dyDescent="0.25">
      <c r="A114" s="22">
        <v>108</v>
      </c>
      <c r="B114" s="28">
        <v>92500000</v>
      </c>
      <c r="C114" s="24" t="s">
        <v>141</v>
      </c>
      <c r="D114" s="25">
        <f>50000-2000</f>
        <v>48000</v>
      </c>
      <c r="E114" s="21" t="s">
        <v>12</v>
      </c>
      <c r="F114" s="20" t="s">
        <v>13</v>
      </c>
      <c r="G114" s="20" t="str">
        <f t="shared" si="1"/>
        <v>I-II-III-IV</v>
      </c>
      <c r="H114" s="20" t="s">
        <v>138</v>
      </c>
    </row>
    <row r="115" spans="1:8" ht="45" x14ac:dyDescent="0.25">
      <c r="A115" s="16">
        <v>109</v>
      </c>
      <c r="B115" s="28">
        <v>92600000</v>
      </c>
      <c r="C115" s="24" t="s">
        <v>142</v>
      </c>
      <c r="D115" s="25">
        <v>200000</v>
      </c>
      <c r="E115" s="21" t="s">
        <v>29</v>
      </c>
      <c r="F115" s="20" t="s">
        <v>13</v>
      </c>
      <c r="G115" s="20" t="str">
        <f t="shared" si="1"/>
        <v>I-II-III-IV</v>
      </c>
      <c r="H115" s="20"/>
    </row>
    <row r="116" spans="1:8" ht="28.5" customHeight="1" x14ac:dyDescent="0.25">
      <c r="A116" s="22">
        <v>110</v>
      </c>
      <c r="B116" s="28">
        <v>98300000</v>
      </c>
      <c r="C116" s="24" t="s">
        <v>143</v>
      </c>
      <c r="D116" s="25">
        <v>20000</v>
      </c>
      <c r="E116" s="21" t="s">
        <v>12</v>
      </c>
      <c r="F116" s="20" t="s">
        <v>13</v>
      </c>
      <c r="G116" s="20" t="str">
        <f t="shared" si="1"/>
        <v>I-II-III-IV</v>
      </c>
      <c r="H116" s="20" t="s">
        <v>138</v>
      </c>
    </row>
    <row r="117" spans="1:8" ht="31.5" customHeight="1" x14ac:dyDescent="0.25">
      <c r="A117" s="16">
        <v>111</v>
      </c>
      <c r="B117" s="28">
        <v>98300000</v>
      </c>
      <c r="C117" s="24" t="s">
        <v>144</v>
      </c>
      <c r="D117" s="25">
        <v>5000</v>
      </c>
      <c r="E117" s="21" t="s">
        <v>12</v>
      </c>
      <c r="F117" s="20" t="s">
        <v>13</v>
      </c>
      <c r="G117" s="20" t="str">
        <f t="shared" si="1"/>
        <v>I-II-III-IV</v>
      </c>
      <c r="H117" s="20" t="s">
        <v>42</v>
      </c>
    </row>
    <row r="118" spans="1:8" x14ac:dyDescent="0.25">
      <c r="A118" s="65"/>
      <c r="B118" s="66"/>
      <c r="C118" s="67"/>
      <c r="D118" s="68"/>
      <c r="E118" s="69"/>
      <c r="F118" s="70"/>
      <c r="G118" s="70"/>
      <c r="H118" s="71"/>
    </row>
    <row r="119" spans="1:8" ht="22.5" x14ac:dyDescent="0.25">
      <c r="A119" s="65"/>
      <c r="B119" s="72" t="s">
        <v>145</v>
      </c>
      <c r="C119" s="72"/>
      <c r="D119" s="72"/>
      <c r="E119" s="73"/>
      <c r="F119" s="73"/>
      <c r="G119" s="73"/>
      <c r="H119" s="73" t="s">
        <v>146</v>
      </c>
    </row>
    <row r="120" spans="1:8" x14ac:dyDescent="0.25">
      <c r="A120" s="65"/>
      <c r="B120" s="74"/>
      <c r="C120" s="75"/>
      <c r="D120" s="76"/>
      <c r="E120" s="73"/>
      <c r="F120" s="73"/>
      <c r="G120" s="73"/>
      <c r="H120" s="73"/>
    </row>
    <row r="121" spans="1:8" x14ac:dyDescent="0.25">
      <c r="A121" s="65"/>
      <c r="B121" s="76"/>
      <c r="C121" s="75"/>
      <c r="D121" s="76"/>
      <c r="E121" s="73"/>
      <c r="F121" s="73"/>
      <c r="G121" s="76"/>
      <c r="H121" s="76"/>
    </row>
    <row r="122" spans="1:8" ht="33.75" x14ac:dyDescent="0.25">
      <c r="A122" s="65"/>
      <c r="B122" s="72" t="s">
        <v>147</v>
      </c>
      <c r="C122" s="72"/>
      <c r="D122" s="72"/>
      <c r="E122" s="73"/>
      <c r="F122" s="73"/>
      <c r="G122" s="73"/>
      <c r="H122" s="73" t="s">
        <v>148</v>
      </c>
    </row>
    <row r="123" spans="1:8" x14ac:dyDescent="0.25">
      <c r="A123" s="65"/>
      <c r="B123" s="72"/>
      <c r="C123" s="72"/>
      <c r="D123" s="72"/>
      <c r="E123" s="71"/>
      <c r="F123" s="71"/>
      <c r="G123" s="71"/>
      <c r="H123" s="71"/>
    </row>
  </sheetData>
  <mergeCells count="8">
    <mergeCell ref="B119:D119"/>
    <mergeCell ref="B122:D123"/>
    <mergeCell ref="A1:H1"/>
    <mergeCell ref="A2:C2"/>
    <mergeCell ref="D2:H2"/>
    <mergeCell ref="A3:C3"/>
    <mergeCell ref="D3:H3"/>
    <mergeCell ref="A4:H4"/>
  </mergeCells>
  <hyperlinks>
    <hyperlink ref="C94" r:id="rId1" display="https://tenders.procurement.gov.ge/"/>
    <hyperlink ref="C37" r:id="rId2" display="https://tenders.procurement.gov.ge/"/>
    <hyperlink ref="C49" r:id="rId3" display="https://tenders.procurement.gov.ge/"/>
    <hyperlink ref="C30" r:id="rId4" display="https://tenders.procurement.gov.ge/"/>
    <hyperlink ref="C71" r:id="rId5" display="https://tenders.procurement.gov.ge/"/>
    <hyperlink ref="C84" r:id="rId6" display="https://tenders.procurement.gov.ge/"/>
    <hyperlink ref="C57" r:id="rId7" display="https://tenders.procurement.gov.ge/"/>
    <hyperlink ref="C82" r:id="rId8" display="https://tenders.procurement.gov.ge/"/>
    <hyperlink ref="C44" r:id="rId9" display="https://tenders.procurement.gov.ge/"/>
    <hyperlink ref="C25" r:id="rId10" display="https://tenders.procurement.gov.ge/"/>
    <hyperlink ref="C47" r:id="rId11" display="https://tenders.procurement.gov.ge/"/>
    <hyperlink ref="C73" r:id="rId12" display="https://tenders.procurement.gov.ge/"/>
    <hyperlink ref="C50" r:id="rId13" display="https://tenders.procurement.gov.ge/"/>
    <hyperlink ref="C72" r:id="rId14" display="https://tenders.procurement.gov.ge/"/>
    <hyperlink ref="C81" r:id="rId15" display="https://tenders.procurement.gov.ge/"/>
    <hyperlink ref="C74" r:id="rId16" display="https://tenders.procurement.gov.ge/"/>
    <hyperlink ref="C35" r:id="rId17" display="https://tenders.procurement.gov.ge/"/>
    <hyperlink ref="C45" r:id="rId18" display="https://tenders.procurement.gov.ge/"/>
    <hyperlink ref="C48" r:id="rId19" display="https://tenders.procurement.gov.ge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B7" sqref="B7"/>
    </sheetView>
  </sheetViews>
  <sheetFormatPr defaultRowHeight="15" x14ac:dyDescent="0.25"/>
  <cols>
    <col min="3" max="3" width="23" customWidth="1"/>
    <col min="4" max="4" width="15.140625" customWidth="1"/>
    <col min="8" max="8" width="26" customWidth="1"/>
  </cols>
  <sheetData>
    <row r="1" spans="1:8" ht="19.5" x14ac:dyDescent="0.25">
      <c r="A1" s="1" t="s">
        <v>154</v>
      </c>
      <c r="B1" s="1"/>
      <c r="C1" s="1"/>
      <c r="D1" s="1"/>
      <c r="E1" s="1"/>
      <c r="F1" s="1"/>
      <c r="G1" s="1"/>
      <c r="H1" s="1"/>
    </row>
    <row r="2" spans="1:8" ht="58.5" customHeight="1" x14ac:dyDescent="0.25">
      <c r="A2" s="2" t="s">
        <v>155</v>
      </c>
      <c r="B2" s="3"/>
      <c r="C2" s="3"/>
      <c r="D2" s="4" t="s">
        <v>150</v>
      </c>
      <c r="E2" s="4"/>
      <c r="F2" s="4"/>
      <c r="G2" s="4"/>
      <c r="H2" s="4"/>
    </row>
    <row r="3" spans="1:8" ht="46.5" customHeight="1" x14ac:dyDescent="0.25">
      <c r="A3" s="5" t="s">
        <v>151</v>
      </c>
      <c r="B3" s="4"/>
      <c r="C3" s="4"/>
      <c r="D3" s="4" t="s">
        <v>156</v>
      </c>
      <c r="E3" s="4"/>
      <c r="F3" s="4"/>
      <c r="G3" s="4"/>
      <c r="H3" s="4"/>
    </row>
    <row r="4" spans="1:8" ht="65.25" customHeight="1" x14ac:dyDescent="0.25">
      <c r="A4" s="77" t="s">
        <v>157</v>
      </c>
      <c r="B4" s="78"/>
      <c r="C4" s="78"/>
      <c r="D4" s="78"/>
      <c r="E4" s="78"/>
      <c r="F4" s="78"/>
      <c r="G4" s="78"/>
      <c r="H4" s="78"/>
    </row>
    <row r="5" spans="1:8" ht="101.25" x14ac:dyDescent="0.25">
      <c r="A5" s="79" t="s">
        <v>1</v>
      </c>
      <c r="B5" s="80" t="s">
        <v>2</v>
      </c>
      <c r="C5" s="81" t="s">
        <v>3</v>
      </c>
      <c r="D5" s="81" t="s">
        <v>4</v>
      </c>
      <c r="E5" s="80" t="s">
        <v>5</v>
      </c>
      <c r="F5" s="80" t="s">
        <v>6</v>
      </c>
      <c r="G5" s="80" t="s">
        <v>7</v>
      </c>
      <c r="H5" s="81" t="s">
        <v>8</v>
      </c>
    </row>
    <row r="6" spans="1:8" ht="45.75" customHeight="1" x14ac:dyDescent="0.25">
      <c r="A6" s="12"/>
      <c r="B6" s="13"/>
      <c r="C6" s="15"/>
      <c r="D6" s="15">
        <f>SUBTOTAL(9,D7:D7)</f>
        <v>2184800</v>
      </c>
      <c r="E6" s="15"/>
      <c r="F6" s="15" t="s">
        <v>9</v>
      </c>
      <c r="G6" s="15"/>
      <c r="H6" s="15"/>
    </row>
    <row r="7" spans="1:8" ht="94.5" customHeight="1" x14ac:dyDescent="0.25">
      <c r="A7" s="82">
        <v>1</v>
      </c>
      <c r="B7" s="83">
        <v>39100000</v>
      </c>
      <c r="C7" s="33" t="s">
        <v>158</v>
      </c>
      <c r="D7" s="84">
        <v>2184800</v>
      </c>
      <c r="E7" s="85" t="s">
        <v>12</v>
      </c>
      <c r="F7" s="86" t="s">
        <v>13</v>
      </c>
      <c r="G7" s="86" t="str">
        <f t="shared" ref="G7" si="0">F7</f>
        <v>I-II-III-IV</v>
      </c>
      <c r="H7" s="32" t="s">
        <v>26</v>
      </c>
    </row>
    <row r="8" spans="1:8" x14ac:dyDescent="0.25">
      <c r="A8" s="87"/>
      <c r="B8" s="66"/>
      <c r="C8" s="88"/>
      <c r="D8" s="68"/>
      <c r="E8" s="69"/>
      <c r="F8" s="70"/>
      <c r="G8" s="70"/>
      <c r="H8" s="71"/>
    </row>
    <row r="9" spans="1:8" ht="22.5" x14ac:dyDescent="0.25">
      <c r="A9" s="87"/>
      <c r="B9" s="72" t="s">
        <v>145</v>
      </c>
      <c r="C9" s="72"/>
      <c r="D9" s="72"/>
      <c r="E9" s="73"/>
      <c r="F9" s="73"/>
      <c r="G9" s="73"/>
      <c r="H9" s="73" t="s">
        <v>146</v>
      </c>
    </row>
    <row r="10" spans="1:8" x14ac:dyDescent="0.25">
      <c r="A10" s="87"/>
      <c r="B10" s="74"/>
      <c r="C10" s="76"/>
      <c r="D10" s="76"/>
      <c r="E10" s="73"/>
      <c r="F10" s="73"/>
      <c r="G10" s="73"/>
      <c r="H10" s="73"/>
    </row>
    <row r="11" spans="1:8" x14ac:dyDescent="0.25">
      <c r="A11" s="87"/>
      <c r="B11" s="76"/>
      <c r="C11" s="76"/>
      <c r="D11" s="76"/>
      <c r="E11" s="73"/>
      <c r="F11" s="73"/>
      <c r="G11" s="76"/>
      <c r="H11" s="76"/>
    </row>
    <row r="12" spans="1:8" ht="33.75" x14ac:dyDescent="0.25">
      <c r="A12" s="87"/>
      <c r="B12" s="72" t="s">
        <v>147</v>
      </c>
      <c r="C12" s="72"/>
      <c r="D12" s="72"/>
      <c r="E12" s="73"/>
      <c r="F12" s="73"/>
      <c r="G12" s="73"/>
      <c r="H12" s="73" t="s">
        <v>148</v>
      </c>
    </row>
    <row r="13" spans="1:8" x14ac:dyDescent="0.25">
      <c r="A13" s="87"/>
      <c r="B13" s="72"/>
      <c r="C13" s="72"/>
      <c r="D13" s="72"/>
      <c r="E13" s="71"/>
      <c r="F13" s="71"/>
      <c r="G13" s="71"/>
      <c r="H13" s="71"/>
    </row>
  </sheetData>
  <mergeCells count="8">
    <mergeCell ref="B9:D9"/>
    <mergeCell ref="B12:D13"/>
    <mergeCell ref="A1:H1"/>
    <mergeCell ref="A2:C2"/>
    <mergeCell ref="D2:H2"/>
    <mergeCell ref="A3:C3"/>
    <mergeCell ref="D3:H3"/>
    <mergeCell ref="A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2024-07-23T11:07:27Z</dcterms:modified>
</cp:coreProperties>
</file>